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tabRatio="856" firstSheet="10" activeTab="14"/>
  </bookViews>
  <sheets>
    <sheet name="封面" sheetId="94" r:id="rId1"/>
    <sheet name="（附表1）公共财政预算收入" sheetId="80" r:id="rId2"/>
    <sheet name="（附表2）公共财政预算支出计划调整表" sheetId="86" r:id="rId3"/>
    <sheet name="（附表3）一般公共预算支出项目调整" sheetId="82" r:id="rId4"/>
    <sheet name="（附表4）财力性补助表" sheetId="78" r:id="rId5"/>
    <sheet name="（附表5）2021基金收入科目" sheetId="87" r:id="rId6"/>
    <sheet name="（附表6）政府性基金预算收入预算调整情况表" sheetId="83" r:id="rId7"/>
    <sheet name="（附表7）基金支出科目调整" sheetId="85" r:id="rId8"/>
    <sheet name="（附表8）基金预算项目支出调整" sheetId="84" r:id="rId9"/>
    <sheet name="（附表9）国有资本经营收入表" sheetId="92" r:id="rId10"/>
    <sheet name="（附表10）国有资本经营支出表" sheetId="93" r:id="rId11"/>
    <sheet name="（附表11）社会保险基金收入表" sheetId="89" r:id="rId12"/>
    <sheet name="（附表12）社会保险基金支出表" sheetId="90" r:id="rId13"/>
    <sheet name="（附表13）新增债券资金分配表" sheetId="81" r:id="rId14"/>
    <sheet name="（附表14）收回存量资金及安排表" sheetId="79" r:id="rId15"/>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s>
  <definedNames>
    <definedName name="_xlnm._FilterDatabase" localSheetId="2" hidden="1">'（附表2）公共财政预算支出计划调整表'!$A$5:$IV$430</definedName>
    <definedName name="_xlnm._FilterDatabase" localSheetId="3" hidden="1">'（附表3）一般公共预算支出项目调整'!$A$5:$J$261</definedName>
    <definedName name="_xlnm._FilterDatabase" localSheetId="6" hidden="1">'（附表6）政府性基金预算收入预算调整情况表'!$A$4:$J$43</definedName>
    <definedName name="_xlnm._FilterDatabase" localSheetId="8" hidden="1">'（附表8）基金预算项目支出调整'!$A$5:$I$254</definedName>
    <definedName name="_xlnm._FilterDatabase" localSheetId="14" hidden="1">'（附表14）收回存量资金及安排表'!$A$4:$D$214</definedName>
    <definedName name="\q">[1]国家!#REF!</definedName>
    <definedName name="\w">[2]国家!#REF!</definedName>
    <definedName name="\z">[3]中央!#REF!</definedName>
    <definedName name="\zz">[4]中央!#REF!</definedName>
    <definedName name="_123">OFFSET(#REF!,,,COUNTA(#REF!)-1)</definedName>
    <definedName name="_xlnm._FilterDatabase" localSheetId="1" hidden="1">'（附表1）公共财政预算收入'!$A$7:$K$49</definedName>
    <definedName name="_xlnm._FilterDatabase" localSheetId="13" hidden="1">'（附表13）新增债券资金分配表'!$A$12:$C$16</definedName>
    <definedName name="_Order1" hidden="1">255</definedName>
    <definedName name="_Order2" hidden="1">255</definedName>
    <definedName name="a">#REF!</definedName>
    <definedName name="aa">#REF!</definedName>
    <definedName name="aaa">[3]中央!#REF!</definedName>
    <definedName name="aaaagfdsafsd">#N/A</definedName>
    <definedName name="ABC">#REF!</definedName>
    <definedName name="ABD">#REF!</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bizhong">[2]国家!#REF!</definedName>
    <definedName name="county">#REF!</definedName>
    <definedName name="da">#N/A</definedName>
    <definedName name="dadaf">#N/A</definedName>
    <definedName name="dads">#N/A</definedName>
    <definedName name="daggaga">#N/A</definedName>
    <definedName name="dasdfasd">#N/A</definedName>
    <definedName name="data">#REF!</definedName>
    <definedName name="Database">[5]PKx!$A$1:$AP$622</definedName>
    <definedName name="database2">#REF!</definedName>
    <definedName name="database3">#REF!</definedName>
    <definedName name="dd">#N/A</definedName>
    <definedName name="ddad">#N/A</definedName>
    <definedName name="ddagagsgdsa">#N/A</definedName>
    <definedName name="ddd">#REF!</definedName>
    <definedName name="dddd">[6]人民银行!#REF!</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[7]项目类型!$F$3:$F$75</definedName>
    <definedName name="FAMERangeexchebAD12">#REF!</definedName>
    <definedName name="FAMERangeirsAD12">#REF!</definedName>
    <definedName name="FAMERangeMGSV">#REF!</definedName>
    <definedName name="FAMERangeMGSVAB10">#REF!</definedName>
    <definedName name="FAMERangeMGSVAB11">#REF!</definedName>
    <definedName name="FAMERangeMGSVAB12">#REF!</definedName>
    <definedName name="FAMERangeMGSVAB13">#REF!</definedName>
    <definedName name="FAMERangeMGSVAB14">#REF!</definedName>
    <definedName name="FAMERangeMGSVAB15">#REF!</definedName>
    <definedName name="FAMERangeMGSVAB16">#REF!</definedName>
    <definedName name="FAMERangeMGSVAB17">#REF!</definedName>
    <definedName name="FAMERangeMGSVAB18">#REF!</definedName>
    <definedName name="FAMERangeMGSVAB19">#REF!</definedName>
    <definedName name="FAMERangeMGSVAB20">#REF!</definedName>
    <definedName name="FAMERangeMGSVAB21">#REF!</definedName>
    <definedName name="FAMERangeMGSVAB22">#REF!</definedName>
    <definedName name="FAMERangeMGSVAB23">#REF!</definedName>
    <definedName name="FAMERangeMGSVAB24">#REF!</definedName>
    <definedName name="FAMERangeMGSVAB25">#REF!</definedName>
    <definedName name="FAMERangeMGSVAB26">#REF!</definedName>
    <definedName name="FAMERangeMGSVAB27">#REF!</definedName>
    <definedName name="FAMERangeMGSVAB28">#REF!</definedName>
    <definedName name="FAMERangeMGSVAB29">#REF!</definedName>
    <definedName name="FAMERangeMGSVAB30">#REF!</definedName>
    <definedName name="FAMERangeMGSVAB31">#REF!</definedName>
    <definedName name="FAMERangeMGSVAB32">#REF!</definedName>
    <definedName name="FAMERangeMGSVAB33">#REF!</definedName>
    <definedName name="FAMERangeMGSVAB34">#REF!</definedName>
    <definedName name="FAMERangeMGSVAB35">#REF!</definedName>
    <definedName name="FAMERangeMGSVAB36">#REF!</definedName>
    <definedName name="FAMERangeMGSVAB38">#REF!</definedName>
    <definedName name="FAMERangeMGSVAB5">#REF!</definedName>
    <definedName name="FAMERangeMGSVAB6">#REF!</definedName>
    <definedName name="FAMERangeMGSVAB7">#REF!</definedName>
    <definedName name="FAMERangeMGSVAB8">#REF!</definedName>
    <definedName name="FAMERangeMGSVAB9">#REF!</definedName>
    <definedName name="FAMERangeMGSVAC10">#REF!</definedName>
    <definedName name="FAMERangeMGSVAC11">#REF!</definedName>
    <definedName name="FAMERangeMGSVAC12">#REF!</definedName>
    <definedName name="FAMERangeMGSVAC13">#REF!</definedName>
    <definedName name="FAMERangeMGSVAC14">#REF!</definedName>
    <definedName name="FAMERangeMGSVAC15">#REF!</definedName>
    <definedName name="FAMERangeMGSVAC16">#REF!</definedName>
    <definedName name="FAMERangeMGSVAC17">#REF!</definedName>
    <definedName name="FAMERangeMGSVAC18">#REF!</definedName>
    <definedName name="FAMERangeMGSVAC19">#REF!</definedName>
    <definedName name="FAMERangeMGSVAC20">#REF!</definedName>
    <definedName name="FAMERangeMGSVAC21">#REF!</definedName>
    <definedName name="FAMERangeMGSVAC22">#REF!</definedName>
    <definedName name="FAMERangeMGSVAC23">#REF!</definedName>
    <definedName name="FAMERangeMGSVAC24">#REF!</definedName>
    <definedName name="FAMERangeMGSVAC25">#REF!</definedName>
    <definedName name="FAMERangeMGSVAC26">#REF!</definedName>
    <definedName name="FAMERangeMGSVAC27">#REF!</definedName>
    <definedName name="FAMERangeMGSVAC28">#REF!</definedName>
    <definedName name="FAMERangeMGSVAC29">#REF!</definedName>
    <definedName name="FAMERangeMGSVAC30">#REF!</definedName>
    <definedName name="FAMERangeMGSVAC31">#REF!</definedName>
    <definedName name="FAMERangeMGSVAC32">#REF!</definedName>
    <definedName name="FAMERangeMGSVAC33">#REF!</definedName>
    <definedName name="FAMERangeMGSVAC34">#REF!</definedName>
    <definedName name="FAMERangeMGSVAC35">#REF!</definedName>
    <definedName name="FAMERangeMGSVAC36">#REF!</definedName>
    <definedName name="FAMERangeMGSVAC38">#REF!</definedName>
    <definedName name="FAMERangeMGSVAC5">#REF!</definedName>
    <definedName name="FAMERangeMGSVAC6">#REF!</definedName>
    <definedName name="FAMERangeMGSVAC7">#REF!</definedName>
    <definedName name="FAMERangeMGSVAC8">#REF!</definedName>
    <definedName name="FAMERangeMGSVAC9">#REF!</definedName>
    <definedName name="FAMERangeMGSVAD10">#REF!</definedName>
    <definedName name="FAMERangeMGSVAD11">#REF!</definedName>
    <definedName name="FAMERangeMGSVAD12">#REF!</definedName>
    <definedName name="FAMERangeMGSVAD13">#REF!</definedName>
    <definedName name="FAMERangeMGSVAD14">#REF!</definedName>
    <definedName name="FAMERangeMGSVAD15">#REF!</definedName>
    <definedName name="FAMERangeMGSVAD16">#REF!</definedName>
    <definedName name="FAMERangeMGSVAD17">#REF!</definedName>
    <definedName name="FAMERangeMGSVAD18">#REF!</definedName>
    <definedName name="FAMERangeMGSVAD19">#REF!</definedName>
    <definedName name="FAMERangeMGSVAD20">#REF!</definedName>
    <definedName name="FAMERangeMGSVAD21">#REF!</definedName>
    <definedName name="FAMERangeMGSVAD22">#REF!</definedName>
    <definedName name="FAMERangeMGSVAD23">#REF!</definedName>
    <definedName name="FAMERangeMGSVAD24">#REF!</definedName>
    <definedName name="FAMERangeMGSVAD25">#REF!</definedName>
    <definedName name="FAMERangeMGSVAD26">#REF!</definedName>
    <definedName name="FAMERangeMGSVAD27">#REF!</definedName>
    <definedName name="FAMERangeMGSVAD28">#REF!</definedName>
    <definedName name="FAMERangeMGSVAD29">#REF!</definedName>
    <definedName name="FAMERangeMGSVAD30">#REF!</definedName>
    <definedName name="FAMERangeMGSVAD31">#REF!</definedName>
    <definedName name="FAMERangeMGSVAD32">#REF!</definedName>
    <definedName name="FAMERangeMGSVAD33">#REF!</definedName>
    <definedName name="FAMERangeMGSVAD34">#REF!</definedName>
    <definedName name="FAMERangeMGSVAD35">#REF!</definedName>
    <definedName name="FAMERangeMGSVAD36">#REF!</definedName>
    <definedName name="FAMERangeMGSVAD38">#REF!</definedName>
    <definedName name="FAMERangeMGSVAD5">#REF!</definedName>
    <definedName name="FAMERangeMGSVAD6">#REF!</definedName>
    <definedName name="FAMERangeMGSVAD7">#REF!</definedName>
    <definedName name="FAMERangeMGSVAD8">#REF!</definedName>
    <definedName name="FAMERangeMGSVAD9">#REF!</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jsldkfjsdljflsdkjf">#REF!</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gxxe2003">'[8]P1012001'!$A$6:$E$117</definedName>
    <definedName name="gxxe20032">'[9]P1012001'!$A$6:$E$117</definedName>
    <definedName name="hhhh">#REF!</definedName>
    <definedName name="jdfajsfdj">#N/A</definedName>
    <definedName name="jdjfadsjf">#N/A</definedName>
    <definedName name="jjgajsdfjasd">#N/A</definedName>
    <definedName name="kdfkasj">#N/A</definedName>
    <definedName name="kgak">#N/A</definedName>
    <definedName name="kkkk">#REF!</definedName>
    <definedName name="_xlnm.Print_Area" localSheetId="14">'（附表14）收回存量资金及安排表'!$A$1:$E$214</definedName>
    <definedName name="_xlnm.Print_Area" localSheetId="2">'（附表2）公共财政预算支出计划调整表'!$A$1:$O$430</definedName>
    <definedName name="_xlnm.Print_Area" localSheetId="3">'（附表3）一般公共预算支出项目调整'!$A$1:$I$261</definedName>
    <definedName name="_xlnm.Print_Area" localSheetId="7">'（附表7）基金支出科目调整'!$A$1:$R$110</definedName>
    <definedName name="_xlnm.Print_Area" localSheetId="13">'（附表13）新增债券资金分配表'!$A$1:$N$23</definedName>
    <definedName name="Print_Area_MI">#REF!</definedName>
    <definedName name="_xlnm.Print_Titles" localSheetId="1">'（附表1）公共财政预算收入'!$1:$6</definedName>
    <definedName name="_xlnm.Print_Titles" localSheetId="14">'（附表14）收回存量资金及安排表'!$1:$4</definedName>
    <definedName name="_xlnm.Print_Titles" localSheetId="2">'（附表2）公共财政预算支出计划调整表'!$1:$5</definedName>
    <definedName name="_xlnm.Print_Titles" localSheetId="3">'（附表3）一般公共预算支出项目调整'!$1:$5</definedName>
    <definedName name="_xlnm.Print_Titles" localSheetId="5">'（附表5）2021基金收入科目'!$1:$5</definedName>
    <definedName name="_xlnm.Print_Titles" localSheetId="6">'（附表6）政府性基金预算收入预算调整情况表'!$1:$4</definedName>
    <definedName name="_xlnm.Print_Titles" localSheetId="7">'（附表7）基金支出科目调整'!$1:$5</definedName>
    <definedName name="_xlnm.Print_Titles" localSheetId="8">'（附表8）基金预算项目支出调整'!$1:$5</definedName>
    <definedName name="_xlnm.Print_Titles" localSheetId="13">'（附表13）新增债券资金分配表'!$2:$4</definedName>
    <definedName name="qqqqqqqqqqqqqqqqqqqqqqq">#REF!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heng">#REF!</definedName>
    <definedName name="ssfafag">#N/A</definedName>
    <definedName name="summary">#REF!</definedName>
    <definedName name="UniqueRange_37">#REF!</definedName>
    <definedName name="UniqueRange_38">#REF!</definedName>
    <definedName name="UniqueRange_39">#REF!</definedName>
    <definedName name="UniqueRange_40">#REF!</definedName>
    <definedName name="UniqueRange_41">#REF!</definedName>
    <definedName name="UniqueRange_42">#REF!</definedName>
    <definedName name="UniqueRange_43">#REF!</definedName>
    <definedName name="UniqueRange_44">#REF!</definedName>
    <definedName name="UniqueRange_45">#REF!</definedName>
    <definedName name="UniqueRange_46">#REF!</definedName>
    <definedName name="UniqueRange_47">#REF!</definedName>
    <definedName name="XMFL">[10]项目类型!$F$3:$F$75</definedName>
    <definedName name="XMFL2">[11]项目类型!$F$3:$F$75</definedName>
    <definedName name="XMLX">[12]下拉选项!#REF!</definedName>
    <definedName name="xxxx">[6]人民银行!#REF!</definedName>
    <definedName name="ZCSX">[12]下拉选项!$I$3:$I$14</definedName>
    <definedName name="zqlx">[13]DB!$M$43:$M$46</definedName>
    <definedName name="北京市行政区划">#REF!</definedName>
    <definedName name="本年">'[14]1-4余额表'!$L$3</definedName>
    <definedName name="财政供养">#REF!</definedName>
    <definedName name="产品">[15]Chap5_1!$A$1:$E$72</definedName>
    <definedName name="成本差异系数">VLOOKUP([16]公路里程!$C1,[17]差异系数!$A$6:$C$229,3,)</definedName>
    <definedName name="城市维护费">VLOOKUP([16]公路里程!$D1,'[18]2009'!$A$10:$AS$255,40,)</definedName>
    <definedName name="处室">#REF!</definedName>
    <definedName name="村级支出">VLOOKUP([16]公路里程!$D1,'[19]L24'!$B$7:$Y$4958,9,)</definedName>
    <definedName name="当年">'[20]1-1余额表'!$L$1</definedName>
    <definedName name="地方病防治系数">VLOOKUP([16]公路里程!$C1,[17]data!$C$6:$AR$210,42,)</definedName>
    <definedName name="地区">OFFSET('[20]1-1余额表'!$A$7,,,COUNTA('[20]1-1余额表'!$A:$A)-1)</definedName>
    <definedName name="地区名称">'[21]01北京市'!#REF!</definedName>
    <definedName name="公共安全部门">VLOOKUP([16]公路里程!$D1,'[18]2009'!$A$10:$AS$255,33,)</definedName>
    <definedName name="公司主管部门">[22]有效性列表!$B$2:$B$7</definedName>
    <definedName name="还有">#REF!</definedName>
    <definedName name="行政部门">VLOOKUP([16]公路里程!$D1,'[18]2009'!$A$10:$AS$255,30,)</definedName>
    <definedName name="行政区划">[22]区划对应表!$A$20:$A$36</definedName>
    <definedName name="行政区划级次">[22]有效性列表!$A$2:$A$6</definedName>
    <definedName name="行政区划名称">[23]区划对应表!$B$1:$B$19</definedName>
    <definedName name="汇率">#REF!</definedName>
    <definedName name="基金处室">#REF!</definedName>
    <definedName name="基金金额">#REF!</definedName>
    <definedName name="基金科目">#REF!</definedName>
    <definedName name="基金类型">#REF!</definedName>
    <definedName name="交通费">VLOOKUP([24]经费权重!$B1,[25]分县数据!$A$9:$BA$258,23,)</definedName>
    <definedName name="教育部门">VLOOKUP([16]公路里程!$D1,'[18]2009'!$A$10:$AS$255,34,)</definedName>
    <definedName name="金额">#REF!</definedName>
    <definedName name="科目">#REF!</definedName>
    <definedName name="类型">#REF!</definedName>
    <definedName name="离退休">VLOOKUP([16]公路里程!$D1,[26]Sheet1!$A$3:$J$252,2,)</definedName>
    <definedName name="林业部门">VLOOKUP([16]公路里程!$D1,[26]Sheet1!$A$3:$J$252,6,)</definedName>
    <definedName name="农业部门">VLOOKUP([16]公路里程!$D1,[26]Sheet1!$A$7:$J$252,5,)</definedName>
    <definedName name="平台法人性质">[27]参数表!$D$2:$D$4</definedName>
    <definedName name="其他支出">VLOOKUP([16]公路里程!$D1,'[18]2009'!$A$10:$AS$255,45,)</definedName>
    <definedName name="区划">#REF!</definedName>
    <definedName name="取暖费">VLOOKUP([24]经费权重!$B1,[25]分县数据!$A$9:$BA$258,21,)</definedName>
    <definedName name="去年">'[14]1-4余额表'!$L$4</definedName>
    <definedName name="全部担保">OFFSET('[20]1-1余额表'!$G$7,,,COUNTA('[20]1-1余额表'!$G:$G)-1)</definedName>
    <definedName name="全部一般">OFFSET('[20]1-1余额表'!$E$7,,,COUNTA('[20]1-1余额表'!$E:$E)-1)</definedName>
    <definedName name="全部余额">OFFSET('[20]1-1余额表'!$C$7,,,COUNTA('[20]1-1余额表'!$C:$C)-1)</definedName>
    <definedName name="全部直接">OFFSET('[20]1-1余额表'!$D$7,,,COUNTA('[20]1-1余额表'!$D:$D)-1)</definedName>
    <definedName name="全部专项">OFFSET('[20]1-1余额表'!$F$7,,,COUNTA('[20]1-1余额表'!$F:$F)-1)</definedName>
    <definedName name="全额差额比例">'[28]C01-1'!#REF!</definedName>
    <definedName name="人员经费">VLOOKUP([24]经费权重!$B1,[25]分县数据!$A$9:$BA$258,4,)+VLOOKUP([24]经费权重!$B1,[25]分县数据!$A$9:$BA$258,39,)</definedName>
    <definedName name="上年">'[14]1-4余额表'!$L$2</definedName>
    <definedName name="社会保障支出">VLOOKUP([16]公路里程!$D1,'[29]2007'!$A$10:$AS$257,29,)</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8">#REF!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省级担保">OFFSET('[20]2-11担保分级表'!$C$6,,,COUNTA('[20]2-11担保分级表'!$C:$C)-1)</definedName>
    <definedName name="省级一般">OFFSET('[20]2-7一般分级表'!$C$6,,,COUNTA('[20]2-7一般分级表'!$C:$C)-1)</definedName>
    <definedName name="省级余额">OFFSET('[20]2-1余额分级表'!$C$6,,,COUNTA('[20]2-1余额分级表'!$C:$C)-1)</definedName>
    <definedName name="省级直接">OFFSET('[20]2-5直接分级表'!$C$6,,,COUNTA('[20]2-5直接分级表'!$C:$C)-1)</definedName>
    <definedName name="省级专项">OFFSET('[20]2-9专项分级表'!$C$6,,,COUNTA('[20]2-9专项分级表'!$C:$C)-1)</definedName>
    <definedName name="省区">[30]总表!$B$12:$B$47</definedName>
    <definedName name="市级担保">OFFSET('[20]2-11担保分级表'!$E$6,,,COUNTA('[20]2-11担保分级表'!$E:$E)-1)</definedName>
    <definedName name="市级一般">OFFSET('[20]2-7一般分级表'!$E$6,,,COUNTA('[20]2-7一般分级表'!$E:$E)-1)</definedName>
    <definedName name="市级余额">OFFSET('[20]2-1余额分级表'!$E$6,,,COUNTA('[20]2-1余额分级表'!$E:$E)-1)</definedName>
    <definedName name="市级直接">OFFSET('[20]2-5直接分级表'!$E$6,,,COUNTA('[20]2-5直接分级表'!$E:$E)-1)</definedName>
    <definedName name="市级专项">OFFSET('[20]2-9专项分级表'!$E$6,,,COUNTA('[20]2-9专项分级表'!$E:$E)-1)</definedName>
    <definedName name="是否立项">[31]区划对应表!$E$1:$E$2</definedName>
    <definedName name="水利部门">VLOOKUP([16]公路里程!$D1,[26]Sheet1!$A$3:$J$252,7,)</definedName>
    <definedName name="四季度">'[28]C01-1'!#REF!</definedName>
    <definedName name="卫生部门">VLOOKUP([16]公路里程!$D1,'[18]2009'!$A$10:$AS$255,38,)</definedName>
    <definedName name="位次d">[32]四月份月报!#REF!</definedName>
    <definedName name="文体广部门">VLOOKUP([16]公路里程!$D1,'[18]2009'!$A$10:$AS$255,36,)</definedName>
    <definedName name="县级担保">OFFSET('[20]2-11担保分级表'!$G$6,,,COUNTA('[20]2-11担保分级表'!$G:$G)-1)</definedName>
    <definedName name="县级一般">OFFSET('[20]2-7一般分级表'!$G$6,,,COUNTA('[20]2-7一般分级表'!$G:$G)-1)</definedName>
    <definedName name="县级余额">OFFSET('[20]2-1余额分级表'!$G$6,,,COUNTA('[20]2-1余额分级表'!$G:$G)-1)</definedName>
    <definedName name="县级直接">OFFSET('[20]2-5直接分级表'!$G$6,,,COUNTA('[20]2-5直接分级表'!$G:$G)-1)</definedName>
    <definedName name="县级专项">OFFSET('[20]2-9专项分级表'!$G$6,,,COUNTA('[20]2-9专项分级表'!$G:$G)-1)</definedName>
    <definedName name="乡级担保">OFFSET('[20]2-11担保分级表'!$I$6,,,COUNTA('[20]2-11担保分级表'!$I:$I)-1)</definedName>
    <definedName name="乡级一般">OFFSET('[20]2-7一般分级表'!$I$6,,,COUNTA('[20]2-7一般分级表'!$I:$I)-1)</definedName>
    <definedName name="乡级余额">OFFSET('[20]2-1余额分级表'!$I$6,,,COUNTA('[20]2-1余额分级表'!$I:$I)-1)</definedName>
    <definedName name="乡级直接">OFFSET('[20]2-5直接分级表'!$I$6,,,COUNTA('[20]2-5直接分级表'!$I:$I)-1)</definedName>
    <definedName name="乡级专项">OFFSET('[20]2-9专项分级表'!$I$6,,,COUNTA('[20]2-9专项分级表'!$I:$I)-1)</definedName>
    <definedName name="项目类型">[33]基础数据!$A$1:$A$66</definedName>
    <definedName name="性别">[34]基础编码!$H$2:$H$3</definedName>
    <definedName name="学历">[34]基础编码!$S$2:$S$9</definedName>
    <definedName name="银行贷款所在地">[31]区划对应表!$D$1:$D$202</definedName>
    <definedName name="银行类型二">[33]基础数据!$E$1:$E$216</definedName>
    <definedName name="银行类型一">[33]基础数据!$C$1:$C$21</definedName>
    <definedName name="政策性挂账">OFFSET('[20]1-1余额表'!$H$7,,,COUNTA('[20]1-1余额表'!$H:$H)-1)</definedName>
    <definedName name="支出">'[35]P1012001'!$A$6:$E$117</definedName>
    <definedName name="总支出">VLOOKUP([24]经费权重!$B1,[25]分县数据!$A$9:$BA$258,3,)</definedName>
    <definedName name="전">#REF!</definedName>
    <definedName name="주택사업본부">#REF!</definedName>
    <definedName name="철구사업본부">#REF!</definedName>
    <definedName name="_xlnm.Print_Area" localSheetId="11">'（附表11）社会保险基金收入表'!$A$1:$F$27</definedName>
    <definedName name="_xlnm.Print_Titles" localSheetId="10">'（附表10）国有资本经营支出表'!$1:$5</definedName>
    <definedName name="_123" localSheetId="0">OFFSET(#REF!,,,COUNTA(#REF!)-1)</definedName>
    <definedName name="a" localSheetId="0">#REF!</definedName>
    <definedName name="aa" localSheetId="0">#REF!</definedName>
    <definedName name="ABC" localSheetId="0">#REF!</definedName>
    <definedName name="ABD" localSheetId="0">#REF!</definedName>
    <definedName name="county" localSheetId="0">#REF!</definedName>
    <definedName name="data" localSheetId="0">#REF!</definedName>
    <definedName name="database2" localSheetId="0">#REF!</definedName>
    <definedName name="database3" localSheetId="0">#REF!</definedName>
    <definedName name="ddd" localSheetId="0">#REF!</definedName>
    <definedName name="FAMERangeexchebAD12" localSheetId="0">#REF!</definedName>
    <definedName name="FAMERangeirsAD12" localSheetId="0">#REF!</definedName>
    <definedName name="FAMERangeMGSV" localSheetId="0">#REF!</definedName>
    <definedName name="FAMERangeMGSVAB10" localSheetId="0">#REF!</definedName>
    <definedName name="FAMERangeMGSVAB11" localSheetId="0">#REF!</definedName>
    <definedName name="FAMERangeMGSVAB12" localSheetId="0">#REF!</definedName>
    <definedName name="FAMERangeMGSVAB13" localSheetId="0">#REF!</definedName>
    <definedName name="FAMERangeMGSVAB14" localSheetId="0">#REF!</definedName>
    <definedName name="FAMERangeMGSVAB15" localSheetId="0">#REF!</definedName>
    <definedName name="FAMERangeMGSVAB16" localSheetId="0">#REF!</definedName>
    <definedName name="FAMERangeMGSVAB17" localSheetId="0">#REF!</definedName>
    <definedName name="FAMERangeMGSVAB18" localSheetId="0">#REF!</definedName>
    <definedName name="FAMERangeMGSVAB19" localSheetId="0">#REF!</definedName>
    <definedName name="FAMERangeMGSVAB20" localSheetId="0">#REF!</definedName>
    <definedName name="FAMERangeMGSVAB21" localSheetId="0">#REF!</definedName>
    <definedName name="FAMERangeMGSVAB22" localSheetId="0">#REF!</definedName>
    <definedName name="FAMERangeMGSVAB23" localSheetId="0">#REF!</definedName>
    <definedName name="FAMERangeMGSVAB24" localSheetId="0">#REF!</definedName>
    <definedName name="FAMERangeMGSVAB25" localSheetId="0">#REF!</definedName>
    <definedName name="FAMERangeMGSVAB26" localSheetId="0">#REF!</definedName>
    <definedName name="FAMERangeMGSVAB27" localSheetId="0">#REF!</definedName>
    <definedName name="FAMERangeMGSVAB28" localSheetId="0">#REF!</definedName>
    <definedName name="FAMERangeMGSVAB29" localSheetId="0">#REF!</definedName>
    <definedName name="FAMERangeMGSVAB30" localSheetId="0">#REF!</definedName>
    <definedName name="FAMERangeMGSVAB31" localSheetId="0">#REF!</definedName>
    <definedName name="FAMERangeMGSVAB32" localSheetId="0">#REF!</definedName>
    <definedName name="FAMERangeMGSVAB33" localSheetId="0">#REF!</definedName>
    <definedName name="FAMERangeMGSVAB34" localSheetId="0">#REF!</definedName>
    <definedName name="FAMERangeMGSVAB35" localSheetId="0">#REF!</definedName>
    <definedName name="FAMERangeMGSVAB36" localSheetId="0">#REF!</definedName>
    <definedName name="FAMERangeMGSVAB38" localSheetId="0">#REF!</definedName>
    <definedName name="FAMERangeMGSVAB5" localSheetId="0">#REF!</definedName>
    <definedName name="FAMERangeMGSVAB6" localSheetId="0">#REF!</definedName>
    <definedName name="FAMERangeMGSVAB7" localSheetId="0">#REF!</definedName>
    <definedName name="FAMERangeMGSVAB8" localSheetId="0">#REF!</definedName>
    <definedName name="FAMERangeMGSVAB9" localSheetId="0">#REF!</definedName>
    <definedName name="FAMERangeMGSVAC10" localSheetId="0">#REF!</definedName>
    <definedName name="FAMERangeMGSVAC11" localSheetId="0">#REF!</definedName>
    <definedName name="FAMERangeMGSVAC12" localSheetId="0">#REF!</definedName>
    <definedName name="FAMERangeMGSVAC13" localSheetId="0">#REF!</definedName>
    <definedName name="FAMERangeMGSVAC14" localSheetId="0">#REF!</definedName>
    <definedName name="FAMERangeMGSVAC15" localSheetId="0">#REF!</definedName>
    <definedName name="FAMERangeMGSVAC16" localSheetId="0">#REF!</definedName>
    <definedName name="FAMERangeMGSVAC17" localSheetId="0">#REF!</definedName>
    <definedName name="FAMERangeMGSVAC18" localSheetId="0">#REF!</definedName>
    <definedName name="FAMERangeMGSVAC19" localSheetId="0">#REF!</definedName>
    <definedName name="FAMERangeMGSVAC20" localSheetId="0">#REF!</definedName>
    <definedName name="FAMERangeMGSVAC21" localSheetId="0">#REF!</definedName>
    <definedName name="FAMERangeMGSVAC22" localSheetId="0">#REF!</definedName>
    <definedName name="FAMERangeMGSVAC23" localSheetId="0">#REF!</definedName>
    <definedName name="FAMERangeMGSVAC24" localSheetId="0">#REF!</definedName>
    <definedName name="FAMERangeMGSVAC25" localSheetId="0">#REF!</definedName>
    <definedName name="FAMERangeMGSVAC26" localSheetId="0">#REF!</definedName>
    <definedName name="FAMERangeMGSVAC27" localSheetId="0">#REF!</definedName>
    <definedName name="FAMERangeMGSVAC28" localSheetId="0">#REF!</definedName>
    <definedName name="FAMERangeMGSVAC29" localSheetId="0">#REF!</definedName>
    <definedName name="FAMERangeMGSVAC30" localSheetId="0">#REF!</definedName>
    <definedName name="FAMERangeMGSVAC31" localSheetId="0">#REF!</definedName>
    <definedName name="FAMERangeMGSVAC32" localSheetId="0">#REF!</definedName>
    <definedName name="FAMERangeMGSVAC33" localSheetId="0">#REF!</definedName>
    <definedName name="FAMERangeMGSVAC34" localSheetId="0">#REF!</definedName>
    <definedName name="FAMERangeMGSVAC35" localSheetId="0">#REF!</definedName>
    <definedName name="FAMERangeMGSVAC36" localSheetId="0">#REF!</definedName>
    <definedName name="FAMERangeMGSVAC38" localSheetId="0">#REF!</definedName>
    <definedName name="FAMERangeMGSVAC5" localSheetId="0">#REF!</definedName>
    <definedName name="FAMERangeMGSVAC6" localSheetId="0">#REF!</definedName>
    <definedName name="FAMERangeMGSVAC7" localSheetId="0">#REF!</definedName>
    <definedName name="FAMERangeMGSVAC8" localSheetId="0">#REF!</definedName>
    <definedName name="FAMERangeMGSVAC9" localSheetId="0">#REF!</definedName>
    <definedName name="FAMERangeMGSVAD10" localSheetId="0">#REF!</definedName>
    <definedName name="FAMERangeMGSVAD11" localSheetId="0">#REF!</definedName>
    <definedName name="FAMERangeMGSVAD12" localSheetId="0">#REF!</definedName>
    <definedName name="FAMERangeMGSVAD13" localSheetId="0">#REF!</definedName>
    <definedName name="FAMERangeMGSVAD14" localSheetId="0">#REF!</definedName>
    <definedName name="FAMERangeMGSVAD15" localSheetId="0">#REF!</definedName>
    <definedName name="FAMERangeMGSVAD16" localSheetId="0">#REF!</definedName>
    <definedName name="FAMERangeMGSVAD17" localSheetId="0">#REF!</definedName>
    <definedName name="FAMERangeMGSVAD18" localSheetId="0">#REF!</definedName>
    <definedName name="FAMERangeMGSVAD19" localSheetId="0">#REF!</definedName>
    <definedName name="FAMERangeMGSVAD20" localSheetId="0">#REF!</definedName>
    <definedName name="FAMERangeMGSVAD21" localSheetId="0">#REF!</definedName>
    <definedName name="FAMERangeMGSVAD22" localSheetId="0">#REF!</definedName>
    <definedName name="FAMERangeMGSVAD23" localSheetId="0">#REF!</definedName>
    <definedName name="FAMERangeMGSVAD24" localSheetId="0">#REF!</definedName>
    <definedName name="FAMERangeMGSVAD25" localSheetId="0">#REF!</definedName>
    <definedName name="FAMERangeMGSVAD26" localSheetId="0">#REF!</definedName>
    <definedName name="FAMERangeMGSVAD27" localSheetId="0">#REF!</definedName>
    <definedName name="FAMERangeMGSVAD28" localSheetId="0">#REF!</definedName>
    <definedName name="FAMERangeMGSVAD29" localSheetId="0">#REF!</definedName>
    <definedName name="FAMERangeMGSVAD30" localSheetId="0">#REF!</definedName>
    <definedName name="FAMERangeMGSVAD31" localSheetId="0">#REF!</definedName>
    <definedName name="FAMERangeMGSVAD32" localSheetId="0">#REF!</definedName>
    <definedName name="FAMERangeMGSVAD33" localSheetId="0">#REF!</definedName>
    <definedName name="FAMERangeMGSVAD34" localSheetId="0">#REF!</definedName>
    <definedName name="FAMERangeMGSVAD35" localSheetId="0">#REF!</definedName>
    <definedName name="FAMERangeMGSVAD36" localSheetId="0">#REF!</definedName>
    <definedName name="FAMERangeMGSVAD38" localSheetId="0">#REF!</definedName>
    <definedName name="FAMERangeMGSVAD5" localSheetId="0">#REF!</definedName>
    <definedName name="FAMERangeMGSVAD6" localSheetId="0">#REF!</definedName>
    <definedName name="FAMERangeMGSVAD7" localSheetId="0">#REF!</definedName>
    <definedName name="FAMERangeMGSVAD8" localSheetId="0">#REF!</definedName>
    <definedName name="FAMERangeMGSVAD9" localSheetId="0">#REF!</definedName>
    <definedName name="fjsldkfjsdljflsdkjf" localSheetId="0">#REF!</definedName>
    <definedName name="hhhh" localSheetId="0">#REF!</definedName>
    <definedName name="kkkk" localSheetId="0">#REF!</definedName>
    <definedName name="Print_Area_MI" localSheetId="0">#REF!</definedName>
    <definedName name="qqqqqqqqqqqqqqqqqqqqqqq" localSheetId="0">#REF!</definedName>
    <definedName name="sheng" localSheetId="0">#REF!</definedName>
    <definedName name="summary" localSheetId="0">#REF!</definedName>
    <definedName name="UniqueRange_37" localSheetId="0">#REF!</definedName>
    <definedName name="UniqueRange_38" localSheetId="0">#REF!</definedName>
    <definedName name="UniqueRange_39" localSheetId="0">#REF!</definedName>
    <definedName name="UniqueRange_40" localSheetId="0">#REF!</definedName>
    <definedName name="UniqueRange_41" localSheetId="0">#REF!</definedName>
    <definedName name="UniqueRange_42" localSheetId="0">#REF!</definedName>
    <definedName name="UniqueRange_43" localSheetId="0">#REF!</definedName>
    <definedName name="UniqueRange_44" localSheetId="0">#REF!</definedName>
    <definedName name="UniqueRange_45" localSheetId="0">#REF!</definedName>
    <definedName name="UniqueRange_46" localSheetId="0">#REF!</definedName>
    <definedName name="UniqueRange_47" localSheetId="0">#REF!</definedName>
    <definedName name="北京市行政区划" localSheetId="0">#REF!</definedName>
    <definedName name="财政供养" localSheetId="0">#REF!</definedName>
    <definedName name="处室" localSheetId="0">#REF!</definedName>
    <definedName name="还有" localSheetId="0">#REF!</definedName>
    <definedName name="汇率" localSheetId="0">#REF!</definedName>
    <definedName name="基金处室" localSheetId="0">#REF!</definedName>
    <definedName name="基金金额" localSheetId="0">#REF!</definedName>
    <definedName name="基金科目" localSheetId="0">#REF!</definedName>
    <definedName name="基金类型" localSheetId="0">#REF!</definedName>
    <definedName name="金额" localSheetId="0">#REF!</definedName>
    <definedName name="科目" localSheetId="0">#REF!</definedName>
    <definedName name="类型" localSheetId="0">#REF!</definedName>
    <definedName name="区划" localSheetId="0">#REF!</definedName>
    <definedName name="生产列1" localSheetId="0">#REF!</definedName>
    <definedName name="生产列11" localSheetId="0">#REF!</definedName>
    <definedName name="生产列15" localSheetId="0">#REF!</definedName>
    <definedName name="生产列16" localSheetId="0">#REF!</definedName>
    <definedName name="生产列17" localSheetId="0">#REF!</definedName>
    <definedName name="生产列19" localSheetId="0">#REF!</definedName>
    <definedName name="生产列2" localSheetId="0">#REF!</definedName>
    <definedName name="生产列20" localSheetId="0">#REF!</definedName>
    <definedName name="生产列3" localSheetId="0">#REF!</definedName>
    <definedName name="生产列4" localSheetId="0">#REF!</definedName>
    <definedName name="生产列5" localSheetId="0">#REF!</definedName>
    <definedName name="生产列6" localSheetId="0">#REF!</definedName>
    <definedName name="生产列7" localSheetId="0">#REF!</definedName>
    <definedName name="生产列8" localSheetId="0">#REF!</definedName>
    <definedName name="生产列9" localSheetId="0">#REF!</definedName>
    <definedName name="生产期" localSheetId="0">#REF!</definedName>
    <definedName name="生产期1" localSheetId="0">#REF!</definedName>
    <definedName name="生产期11" localSheetId="0">#REF!</definedName>
    <definedName name="生产期123" localSheetId="0">#REF!</definedName>
    <definedName name="生产期15" localSheetId="0">#REF!</definedName>
    <definedName name="生产期16" localSheetId="0">#REF!</definedName>
    <definedName name="生产期17" localSheetId="0">#REF!</definedName>
    <definedName name="生产期18" localSheetId="0">#REF!</definedName>
    <definedName name="生产期19" localSheetId="0">#REF!</definedName>
    <definedName name="生产期2" localSheetId="0">#REF!</definedName>
    <definedName name="生产期20" localSheetId="0">#REF!</definedName>
    <definedName name="生产期3" localSheetId="0">#REF!</definedName>
    <definedName name="生产期4" localSheetId="0">#REF!</definedName>
    <definedName name="生产期5" localSheetId="0">#REF!</definedName>
    <definedName name="生产期6" localSheetId="0">#REF!</definedName>
    <definedName name="生产期7" localSheetId="0">#REF!</definedName>
    <definedName name="生产期8" localSheetId="0">#REF!</definedName>
    <definedName name="生产期9" localSheetId="0">#REF!</definedName>
    <definedName name="전" localSheetId="0">#REF!</definedName>
    <definedName name="주택사업본부" localSheetId="0">#REF!</definedName>
    <definedName name="철구사업본부" localSheetId="0">#REF!</definedName>
    <definedName name="_xlnm.Print_Area" localSheetId="0">封面!$A$1:$K$18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H5" authorId="0">
      <text>
        <r>
          <rPr>
            <b/>
            <sz val="9"/>
            <rFont val="宋体"/>
            <charset val="134"/>
          </rPr>
          <t>作者:</t>
        </r>
        <r>
          <rPr>
            <sz val="9"/>
            <rFont val="宋体"/>
            <charset val="134"/>
          </rPr>
          <t xml:space="preserve">
区政府或区领导批增/批复增加</t>
        </r>
      </text>
    </comment>
    <comment ref="I5" authorId="0">
      <text>
        <r>
          <rPr>
            <b/>
            <sz val="9"/>
            <rFont val="宋体"/>
            <charset val="134"/>
          </rPr>
          <t>作者:</t>
        </r>
        <r>
          <rPr>
            <sz val="9"/>
            <rFont val="宋体"/>
            <charset val="134"/>
          </rPr>
          <t xml:space="preserve">
含包括使用上级资金后调减，具体项目须另加批注</t>
        </r>
      </text>
    </comment>
  </commentList>
</comments>
</file>

<file path=xl/sharedStrings.xml><?xml version="1.0" encoding="utf-8"?>
<sst xmlns="http://schemas.openxmlformats.org/spreadsheetml/2006/main" count="3567" uniqueCount="2000">
  <si>
    <t>汕头市濠江区2021年政府预算调整草案</t>
  </si>
  <si>
    <t>编制部门：汕头市濠江区财政局</t>
  </si>
  <si>
    <t>编制时间：2021年9月</t>
  </si>
  <si>
    <t>附表1</t>
  </si>
  <si>
    <t>汕头市濠江区2021年公共财政预算收入计划调整表</t>
  </si>
  <si>
    <t>单位：万元</t>
  </si>
  <si>
    <t>科目</t>
  </si>
  <si>
    <t>2021年计划数</t>
  </si>
  <si>
    <t>变动因素</t>
  </si>
  <si>
    <t>调整后计划</t>
  </si>
  <si>
    <t>比增%</t>
  </si>
  <si>
    <t>备注</t>
  </si>
  <si>
    <t>总库</t>
  </si>
  <si>
    <t>本级</t>
  </si>
  <si>
    <t>一.税收收入</t>
  </si>
  <si>
    <t xml:space="preserve">   1.增值税</t>
  </si>
  <si>
    <t>其中留抵退税调库1534万元</t>
  </si>
  <si>
    <t>市与区共享收入</t>
  </si>
  <si>
    <t xml:space="preserve">   2.消费税</t>
  </si>
  <si>
    <t xml:space="preserve">   3.车辆购置税</t>
  </si>
  <si>
    <t>市本级固定收入</t>
  </si>
  <si>
    <t xml:space="preserve">   4.企业所得税</t>
  </si>
  <si>
    <t xml:space="preserve">   5.个人所得税</t>
  </si>
  <si>
    <t xml:space="preserve">   6.资源税</t>
  </si>
  <si>
    <t>区级固定收入</t>
  </si>
  <si>
    <t xml:space="preserve">   7.城市维护建设税</t>
  </si>
  <si>
    <t xml:space="preserve">   8.房产税</t>
  </si>
  <si>
    <t xml:space="preserve">   9.印花税</t>
  </si>
  <si>
    <t xml:space="preserve">   10.城镇土地使用税</t>
  </si>
  <si>
    <t xml:space="preserve">   11.土地增值税</t>
  </si>
  <si>
    <t xml:space="preserve">   12.车船税</t>
  </si>
  <si>
    <t xml:space="preserve">   13.耕地占用税</t>
  </si>
  <si>
    <t xml:space="preserve">   14.契税</t>
  </si>
  <si>
    <t xml:space="preserve">   15.环境保护税</t>
  </si>
  <si>
    <t xml:space="preserve">   16.其他税收收入</t>
  </si>
  <si>
    <t>二.非税收入</t>
  </si>
  <si>
    <t xml:space="preserve">   1.教育费附加收入</t>
  </si>
  <si>
    <t xml:space="preserve">   2.地方教育附加收入</t>
  </si>
  <si>
    <t xml:space="preserve">   3.农田水利建设</t>
  </si>
  <si>
    <t xml:space="preserve">   4.森林植被恢复费</t>
  </si>
  <si>
    <t xml:space="preserve">   5.捐赠收入</t>
  </si>
  <si>
    <t xml:space="preserve">   6.政府住房基金收入</t>
  </si>
  <si>
    <t xml:space="preserve">   7.行政事业性收费收入</t>
  </si>
  <si>
    <t xml:space="preserve">   8.罚没收入</t>
  </si>
  <si>
    <t xml:space="preserve">   9.国有资产经营收入</t>
  </si>
  <si>
    <t xml:space="preserve">   10.国有资源(资产)有偿使用收入</t>
  </si>
  <si>
    <t xml:space="preserve">   11.水土保持补偿费</t>
  </si>
  <si>
    <t xml:space="preserve">   12.防空地下室易地建设费</t>
  </si>
  <si>
    <t xml:space="preserve">   13.其他收入</t>
  </si>
  <si>
    <t>征收收入小计</t>
  </si>
  <si>
    <t xml:space="preserve">   其中：税务局</t>
  </si>
  <si>
    <t xml:space="preserve">         财政局</t>
  </si>
  <si>
    <t>三.转移性收入</t>
  </si>
  <si>
    <t xml:space="preserve">   1.上级财力性补助收入</t>
  </si>
  <si>
    <t xml:space="preserve">   2.上级专项性补助收入</t>
  </si>
  <si>
    <t xml:space="preserve">   3.上级债券转贷收入</t>
  </si>
  <si>
    <t xml:space="preserve">   4.再融资一般债券转贷收入</t>
  </si>
  <si>
    <t xml:space="preserve">   5.上年结余收入</t>
  </si>
  <si>
    <t xml:space="preserve">   6.预算稳定调节基金</t>
  </si>
  <si>
    <t xml:space="preserve">   7.调入资金</t>
  </si>
  <si>
    <t>财力合计</t>
  </si>
  <si>
    <t>附表2</t>
  </si>
  <si>
    <t>汕头市濠江区2021年公共财政预算支出计划调整表</t>
  </si>
  <si>
    <t>科目代码</t>
  </si>
  <si>
    <t>科目名称</t>
  </si>
  <si>
    <t>比增</t>
  </si>
  <si>
    <t>本级支出</t>
  </si>
  <si>
    <t>上级支出</t>
  </si>
  <si>
    <t>合计</t>
  </si>
  <si>
    <t>政策性调整</t>
  </si>
  <si>
    <t>其他调整</t>
  </si>
  <si>
    <t>预留、功能分类调整</t>
  </si>
  <si>
    <t>新增债券支出</t>
  </si>
  <si>
    <t>一般公共服务支出</t>
  </si>
  <si>
    <t>人大事务</t>
  </si>
  <si>
    <t>行政运行</t>
  </si>
  <si>
    <t>调增计生奖，调减休假补贴、在职年终一次性奖金，调整机构改革划转经费，预留调剂用于绩效考核奖金及离退休人员慰问金、2020年市管干部年度考核优秀奖等</t>
  </si>
  <si>
    <t>人大会议</t>
  </si>
  <si>
    <t>人大监督</t>
  </si>
  <si>
    <t>人大代表履职能力提升</t>
  </si>
  <si>
    <t>代表工作</t>
  </si>
  <si>
    <t>其他人大事务支出</t>
  </si>
  <si>
    <t>调增人大机关及人大工委工作经费和街道人大工作经费</t>
  </si>
  <si>
    <t>政协事务</t>
  </si>
  <si>
    <t>调增计生奖、政协机关及专委会经费，调减在职年终一次性奖金，预留调剂用于绩效考核奖金及离退休人员慰问金、休假补贴</t>
  </si>
  <si>
    <t>政协会议</t>
  </si>
  <si>
    <t>调减区政协四届六次会议经费</t>
  </si>
  <si>
    <t>委员视察</t>
  </si>
  <si>
    <t>参政议政</t>
  </si>
  <si>
    <t>其他政协事务支出</t>
  </si>
  <si>
    <t>调减区政协全会闭会期间活动经费</t>
  </si>
  <si>
    <t>政府办公厅（室）及相关机构事务</t>
  </si>
  <si>
    <t>调增计生奖，调整机构改革划转经费，预留调剂用于在职年终一次性奖金、休假补贴、绩效考核奖金及离退休人员慰问金</t>
  </si>
  <si>
    <t>其他政府办公厅（室）及相关机构事务支出</t>
  </si>
  <si>
    <t>调增区委大院后勤物业服务社会化购买费用，调减机关大院雨污分流管道改造工程、政府大院钢结构玻璃遮雨连廊等零星修缮项目，收回存量资金重新安排</t>
  </si>
  <si>
    <t>发展与改革事务</t>
  </si>
  <si>
    <t>调增计生奖、地方津补贴等，调减休假补贴等，调剂绩效奖等</t>
  </si>
  <si>
    <t>一般行政管理事务</t>
  </si>
  <si>
    <t>战略规划与实施</t>
  </si>
  <si>
    <t>物价管理</t>
  </si>
  <si>
    <t>其他发展与改革事务支出</t>
  </si>
  <si>
    <t>调增省市区重点项目工作经费、计生奖等，调减经济发展目标工作经费补助等，调剂绩效奖等，收回存量资金重新安排</t>
  </si>
  <si>
    <t>统计信息事务</t>
  </si>
  <si>
    <t>调增住房改革津贴等，调减地方津补贴等，调剂绩效考核奖金及离退休人员慰问金</t>
  </si>
  <si>
    <t>专项普查活动</t>
  </si>
  <si>
    <t>统计抽样调查</t>
  </si>
  <si>
    <t>调增劳动力调查经费</t>
  </si>
  <si>
    <t>事业运行</t>
  </si>
  <si>
    <t>调增调剂地方津补贴等</t>
  </si>
  <si>
    <t>其他统计信息事务支出</t>
  </si>
  <si>
    <t>调增数字财政终端设备购置费用等，调减2020年街道（镇）统计工作补助资金</t>
  </si>
  <si>
    <t>财政事务</t>
  </si>
  <si>
    <t>调增计生奖，预留调剂用于绩效考核奖金及离退休人员慰问金、休假补贴</t>
  </si>
  <si>
    <t>财政国库业务</t>
  </si>
  <si>
    <t>调减银行手续费</t>
  </si>
  <si>
    <t>信息化建设</t>
  </si>
  <si>
    <t>财政委托业务支出</t>
  </si>
  <si>
    <t>调增财政委托业务支出经费</t>
  </si>
  <si>
    <t>其他财政事务支出</t>
  </si>
  <si>
    <t>调增协税经费补助、财政票据管理系统实时运维服务经费、会计档案资料整理等工作经费，调减非税收入管理系统运维服务经费、绩效预算、决算服务咨询经费等</t>
  </si>
  <si>
    <t>税收事务</t>
  </si>
  <si>
    <t>调增征管经费</t>
  </si>
  <si>
    <t>审计事务</t>
  </si>
  <si>
    <t>调增计生奖、调减在职年终一次性奖金，预留调剂用于绩效考核奖金及离退休人员慰问金、休假补贴、年终考核优秀奖</t>
  </si>
  <si>
    <t>审计业务</t>
  </si>
  <si>
    <t>调增审计工作补助经费、审计助理人员购买服务经费、非税支出，收回存量资金重新安排</t>
  </si>
  <si>
    <t>调增计生奖，调减休假补贴，预留调剂用于绩效考核奖金及离退休人员慰问金等</t>
  </si>
  <si>
    <t>人力资源事务</t>
  </si>
  <si>
    <t>调增计生奖，调减在职年终一次性奖金等，预留调剂用于绩效考核奖金及离退休人员慰问金</t>
  </si>
  <si>
    <t>2011104</t>
  </si>
  <si>
    <t>大案要案查处</t>
  </si>
  <si>
    <t>2011105</t>
  </si>
  <si>
    <t>派驻派出机构</t>
  </si>
  <si>
    <t>其他人力资源事务支出</t>
  </si>
  <si>
    <t>纪检监察事务</t>
  </si>
  <si>
    <t>其他纪检监察事务支出</t>
  </si>
  <si>
    <t>调增巡查工作经费、纪检监察机关办案经费、纪检监察机关陪护队伍工作经费</t>
  </si>
  <si>
    <t>商贸事务</t>
  </si>
  <si>
    <t>调增计生奖，调减休假补贴，调整机构改革划转经费</t>
  </si>
  <si>
    <t>招商引资</t>
  </si>
  <si>
    <t>收回存量资金重新安排</t>
  </si>
  <si>
    <t>其他商贸事务支出</t>
  </si>
  <si>
    <t>调增计生奖等，调减休假补贴，预留调剂用于绩效考核奖金及离退休人员慰问金、休假补贴</t>
  </si>
  <si>
    <t>知识产权事务</t>
  </si>
  <si>
    <t>其他知识产权事务支出</t>
  </si>
  <si>
    <t>港澳台事务</t>
  </si>
  <si>
    <t>台湾事务</t>
  </si>
  <si>
    <t>档案事务</t>
  </si>
  <si>
    <t>档案馆</t>
  </si>
  <si>
    <t>调增档案馆楼宇外物业管理费及日常经费</t>
  </si>
  <si>
    <t>民主党派及工商联事务</t>
  </si>
  <si>
    <t>其他民主党派及工商联事务支出</t>
  </si>
  <si>
    <t>群众团体事务</t>
  </si>
  <si>
    <t>调增计生奖，预留调剂用于绩效考核奖金及离退休人员慰问金等</t>
  </si>
  <si>
    <t>工会事务</t>
  </si>
  <si>
    <t>其他群众团体事务支出</t>
  </si>
  <si>
    <t>组织事务</t>
  </si>
  <si>
    <t>其他组织事务支出</t>
  </si>
  <si>
    <t>调增社区一般工作人员工作补贴、社区“两委”干部退转人员补助经费等，收回存量资金重新安排</t>
  </si>
  <si>
    <t>宣传事务</t>
  </si>
  <si>
    <t>其他宣传事务支出</t>
  </si>
  <si>
    <t>统战事务</t>
  </si>
  <si>
    <t>调增计生奖，预留调剂用于绩效考核奖金及离退休人员慰问金</t>
  </si>
  <si>
    <t>宗教事务</t>
  </si>
  <si>
    <t>调减民族宗教事务工作经费</t>
  </si>
  <si>
    <t>华侨事务</t>
  </si>
  <si>
    <t>调增华侨事务工作经费</t>
  </si>
  <si>
    <t>其他统战事务支出</t>
  </si>
  <si>
    <t>其他共产党事务支出</t>
  </si>
  <si>
    <t>2013650</t>
  </si>
  <si>
    <t>调增计生奖，预留经费调剂用于事业单位绩效工资</t>
  </si>
  <si>
    <t>调增社会治理专职网格员经费</t>
  </si>
  <si>
    <t>市场监督管理事务</t>
  </si>
  <si>
    <t>调增计生奖，调减地方津补贴等，调剂绩效奖等</t>
  </si>
  <si>
    <t>市场主体管理</t>
  </si>
  <si>
    <t>市场秩序执法</t>
  </si>
  <si>
    <t>质量基础</t>
  </si>
  <si>
    <t>食品安全监管</t>
  </si>
  <si>
    <t>2013850</t>
  </si>
  <si>
    <t>预留经费调剂</t>
  </si>
  <si>
    <t>其他市场监督管理事务</t>
  </si>
  <si>
    <t>调剂绩效奖，收回存量资金重新安排</t>
  </si>
  <si>
    <t>其他一般公共服务支出</t>
  </si>
  <si>
    <t>调增公务用车购置经费等，调减电子政务外网建设费用等，调整机构改革划转经费，收回存量资金重新安排等</t>
  </si>
  <si>
    <t>国防支出</t>
  </si>
  <si>
    <t>国防动员</t>
  </si>
  <si>
    <t>兵役征集</t>
  </si>
  <si>
    <t>调增兵役征集经费</t>
  </si>
  <si>
    <t>人民防空</t>
  </si>
  <si>
    <t>调减更换中间接受控制器等经费</t>
  </si>
  <si>
    <t>预备役部队</t>
  </si>
  <si>
    <t>调增民兵事业费</t>
  </si>
  <si>
    <t>民兵</t>
  </si>
  <si>
    <t>其他国防支出</t>
  </si>
  <si>
    <t>2039999</t>
  </si>
  <si>
    <t>调增国防动员专项经费、计生奖，预留调剂用于绩效考核奖金及离退休人员慰问金等</t>
  </si>
  <si>
    <t>公共安全支出</t>
  </si>
  <si>
    <t>公安</t>
  </si>
  <si>
    <t>其他公安支出</t>
  </si>
  <si>
    <t>调增辅警人员经费等，收回存量资金重新安排</t>
  </si>
  <si>
    <t>检察</t>
  </si>
  <si>
    <t>预留调剂用于绩效考核奖金及离退休人员慰问金</t>
  </si>
  <si>
    <t>其他检察支出</t>
  </si>
  <si>
    <t>调增专项工作临聘人员薪酬</t>
  </si>
  <si>
    <t>法院</t>
  </si>
  <si>
    <t>其他法院支出</t>
  </si>
  <si>
    <t>调增书记员经费、聘用制人员包干经费，调整诉前调解中心工作包干及执行工作专项经费</t>
  </si>
  <si>
    <t>司法</t>
  </si>
  <si>
    <t>基层司法业务</t>
  </si>
  <si>
    <t>普法宣传</t>
  </si>
  <si>
    <t>律师公证管理</t>
  </si>
  <si>
    <t>法律援助</t>
  </si>
  <si>
    <t>社区矫正</t>
  </si>
  <si>
    <t>调增社区矫正社会工作者购买服役</t>
  </si>
  <si>
    <t>其他司法支出</t>
  </si>
  <si>
    <t>调减非税支出</t>
  </si>
  <si>
    <t>其他公共安全支出</t>
  </si>
  <si>
    <t>调整"平安海滩“工作经费</t>
  </si>
  <si>
    <t>教育支出</t>
  </si>
  <si>
    <t>教育管理事务</t>
  </si>
  <si>
    <t>调增计生奖，调减休假补贴等，预留调剂用于绩效考核奖金及离退休人员慰问金等</t>
  </si>
  <si>
    <t>其他教育管理事务支出</t>
  </si>
  <si>
    <t>普通教育</t>
  </si>
  <si>
    <t>学前教育</t>
  </si>
  <si>
    <t>调增学前教育生均公用经费、计生奖、非税支出等，调减广澳街道中心幼儿园园舍及配套综合修缮工程，预留调剂用于绩效考核奖金及离退休人员慰问金等，收回存量资金重新安排</t>
  </si>
  <si>
    <t>小学教育</t>
  </si>
  <si>
    <t>调增计生奖、河北小学教学用房及配套设施综合改建项目等其他学校建设项目，调减黎明小学扩建教学综合楼等，预留调剂用于绩效考核奖金及离退休人员慰问金等，收回存量资金重新安排</t>
  </si>
  <si>
    <t>初中教育</t>
  </si>
  <si>
    <t>调增计生奖、达濠第三中学阶梯教室环境配套升级改造项目，调减华附教育工作补充经费、春节慰问金，预留调剂用于绩效考核奖金及离退休人员慰问金，收回存量资金重新安排</t>
  </si>
  <si>
    <t>高中教育</t>
  </si>
  <si>
    <t>调增计生奖，河浦中学教学楼前景观改造工程项目等，预留调剂用于绩效考核奖金及离退休人员慰问金</t>
  </si>
  <si>
    <t>社会组织管理</t>
  </si>
  <si>
    <t>其他普通教育支出</t>
  </si>
  <si>
    <t>调增教育装备建设项目经费、计生奖等，预留调剂用于绩效考核奖金及离退休人员慰问金，收回存量资金重新安排</t>
  </si>
  <si>
    <t>职业教育</t>
  </si>
  <si>
    <t>中等职业教育</t>
  </si>
  <si>
    <t>调增计生奖，预留调剂用于绩效考核奖金及离退休人员慰问金等，收回存量资金重新安排</t>
  </si>
  <si>
    <t>技校教育</t>
  </si>
  <si>
    <t>高等职业教育</t>
  </si>
  <si>
    <t>特殊教育</t>
  </si>
  <si>
    <t>特殊学校教育</t>
  </si>
  <si>
    <t>其他特殊教育支出</t>
  </si>
  <si>
    <t>进修及培训</t>
  </si>
  <si>
    <t>教师进修</t>
  </si>
  <si>
    <t>培训支出</t>
  </si>
  <si>
    <t>教育费附加安排的支出</t>
  </si>
  <si>
    <t>其他教育费附加安排的支出</t>
  </si>
  <si>
    <t>调增2021年教育系统项目工程款</t>
  </si>
  <si>
    <t>其他教育支出</t>
  </si>
  <si>
    <t>科学技术支出</t>
  </si>
  <si>
    <t>技术研究与开发支出</t>
  </si>
  <si>
    <t>2060499</t>
  </si>
  <si>
    <t>其他技术研究与开发支出</t>
  </si>
  <si>
    <t>调增2020年度扶持科技企业孵化载体发展补助资金</t>
  </si>
  <si>
    <t>科学技术普及</t>
  </si>
  <si>
    <t>其他科学技术普及支出</t>
  </si>
  <si>
    <t>其他科学技术支出</t>
  </si>
  <si>
    <t>文化旅游体育与传媒支出</t>
  </si>
  <si>
    <t>文化和旅游</t>
  </si>
  <si>
    <t>调增计生奖，调减在职年终一次性奖金，预留调剂用于绩效考核奖金及离退休人员慰问金等</t>
  </si>
  <si>
    <t>图书馆</t>
  </si>
  <si>
    <t>调增计生奖，调减休假补贴，预留调剂用于绩效考核奖金及离退休人员慰问金</t>
  </si>
  <si>
    <t>群众文化</t>
  </si>
  <si>
    <t>调增计生奖、非遗补助经费，调减休假补贴，预留调剂用于绩效考核奖金及离退休人员慰问金等</t>
  </si>
  <si>
    <t>文化和旅游市场管理</t>
  </si>
  <si>
    <t>旅游宣传</t>
  </si>
  <si>
    <t>其他文化和旅游支出</t>
  </si>
  <si>
    <t>文物</t>
  </si>
  <si>
    <t>文物保护</t>
  </si>
  <si>
    <t>博物馆</t>
  </si>
  <si>
    <t>预留调剂用于基本支出</t>
  </si>
  <si>
    <t>体育</t>
  </si>
  <si>
    <t>群众体育</t>
  </si>
  <si>
    <t>其他文化旅游体育与传媒支出</t>
  </si>
  <si>
    <t>调增创建全域旅游示范区专项包干经费、2021年达濠鱼丸美食节工作经费等，调减预留创文经费，收回存量资金重新安排</t>
  </si>
  <si>
    <t>社会保障和就业支出</t>
  </si>
  <si>
    <t>人力资源和社会保障管理事务</t>
  </si>
  <si>
    <t>公共就业服务和职业技能鉴定机构</t>
  </si>
  <si>
    <t>调增计生奖，调整事业单位绩效工资等</t>
  </si>
  <si>
    <t>其他人力资源和社会保障管理事务支出</t>
  </si>
  <si>
    <t>调减非税支出，调整欠薪应急周转金等</t>
  </si>
  <si>
    <t>民政管理事务</t>
  </si>
  <si>
    <t>行政区划和地名管理</t>
  </si>
  <si>
    <t>基层政权建设和社区治理</t>
  </si>
  <si>
    <t>调增居务监督委员会成员补贴</t>
  </si>
  <si>
    <t>其他民政管理事务支出</t>
  </si>
  <si>
    <t>行政事业单位养老支出</t>
  </si>
  <si>
    <t>行政单位离退休</t>
  </si>
  <si>
    <t>调增住房改革津贴等，调减春节慰问金等，预留调剂用于绩效考核奖金及离退休人员慰问金等</t>
  </si>
  <si>
    <t>事业单位离退休</t>
  </si>
  <si>
    <t>离退休人员管理机构</t>
  </si>
  <si>
    <t>机关事业单位基本养老保险缴费支出</t>
  </si>
  <si>
    <t>调增调减养老保险等，调整机构改革划转经费等</t>
  </si>
  <si>
    <t>机关事业单位职业年金缴费支出</t>
  </si>
  <si>
    <t>调增差额拨款单位财政补助职业年金等，调减职业年金缴费等，调整机构改革划转经费等</t>
  </si>
  <si>
    <t>对机关事业单位基本养老保险基金的补助</t>
  </si>
  <si>
    <t>调增调整预留机关养老经费</t>
  </si>
  <si>
    <t>就业补助</t>
  </si>
  <si>
    <t>就业创业服务补助</t>
  </si>
  <si>
    <t>其他就业补助支出</t>
  </si>
  <si>
    <t>抚恤</t>
  </si>
  <si>
    <t>死亡抚恤</t>
  </si>
  <si>
    <t>调增预留各单位丧葬费和抚恤金，调剂往各单位用于丧葬费和抚恤金等</t>
  </si>
  <si>
    <t>在乡复员、退伍军人生活补助</t>
  </si>
  <si>
    <t>义务兵优待</t>
  </si>
  <si>
    <t>农村籍退役士兵老年生活补助</t>
  </si>
  <si>
    <t xml:space="preserve"> 其他优抚支出</t>
  </si>
  <si>
    <t>退役安置</t>
  </si>
  <si>
    <t>退役士兵安置</t>
  </si>
  <si>
    <t>军队移交政府离退休干部管理机构</t>
  </si>
  <si>
    <t>退役士兵管理教育</t>
  </si>
  <si>
    <t>军队转业干部安置</t>
  </si>
  <si>
    <t>调增困难企业军转干部生活补助、自主择业军转干部医保单位缴费</t>
  </si>
  <si>
    <t>其他退役安置支出</t>
  </si>
  <si>
    <t>社会福利</t>
  </si>
  <si>
    <t>儿童福利</t>
  </si>
  <si>
    <t>老年福利</t>
  </si>
  <si>
    <t>殡葬</t>
  </si>
  <si>
    <t>社会福利事业单位</t>
  </si>
  <si>
    <t>调增计生奖，调整地方津补贴等</t>
  </si>
  <si>
    <t>养老服务</t>
  </si>
  <si>
    <t>残疾人事业</t>
  </si>
  <si>
    <t>残疾人康复</t>
  </si>
  <si>
    <t>残疾人就业和扶贫</t>
  </si>
  <si>
    <t>残疾人生活和护理补贴</t>
  </si>
  <si>
    <t>其他残疾人事业支出</t>
  </si>
  <si>
    <t>调增康复中心购买服务经费，区残联人康复中心场地租金，调减残疾人专职委员工资待遇，收回存量资金重新安排</t>
  </si>
  <si>
    <t>红十字事业</t>
  </si>
  <si>
    <t>其他红十字事业支出</t>
  </si>
  <si>
    <t>最低生活保障</t>
  </si>
  <si>
    <t>城市最低生活保障金支出</t>
  </si>
  <si>
    <t>调增城市居民最低生活保障金</t>
  </si>
  <si>
    <t>农村最低生活保障金支出</t>
  </si>
  <si>
    <t>调增农村居民最低生活保障金</t>
  </si>
  <si>
    <t>临时救助</t>
  </si>
  <si>
    <t>临时救助支出</t>
  </si>
  <si>
    <t>流浪乞讨人员救助支出</t>
  </si>
  <si>
    <t>特困人员救助供养</t>
  </si>
  <si>
    <t>城市特困人员救助供养支出</t>
  </si>
  <si>
    <t>农村特困人员救助供养支出</t>
  </si>
  <si>
    <t>其他生活救助</t>
  </si>
  <si>
    <t>其他城市生活救助</t>
  </si>
  <si>
    <t>财政对基本养老保险基金的补助</t>
  </si>
  <si>
    <t>财政对企业职工基本养老保险基金的补助</t>
  </si>
  <si>
    <t>财政对城乡居民基本养老保险基金的补助</t>
  </si>
  <si>
    <t>调减2020年城乡居民基本养老保险市财政补助资金</t>
  </si>
  <si>
    <t>财政对其他基本养老保险基金的补助</t>
  </si>
  <si>
    <t>退役军人管理事务</t>
  </si>
  <si>
    <t>拥军优属</t>
  </si>
  <si>
    <t>调增2021年“八一”一次性送温暖活动经费，调减2021年区退役军人事务局春节慰问活动经费，调整八一慰问金、立功受奖人员家庭慰问经费</t>
  </si>
  <si>
    <t>其他退役军人事务管理支出</t>
  </si>
  <si>
    <t>调整凤头山烈士墓修缮经费</t>
  </si>
  <si>
    <t>其他社会保障和就业支出</t>
  </si>
  <si>
    <t>调增双百镇（街）社会工作服务站建设运营示范项目资金、老渔工生活困难补助等，调减困难企业部分军队退役人员及部分军转干部、国企退休职工欠缴社保费挂账，调增机构改革划转经费等</t>
  </si>
  <si>
    <t>卫生健康支出</t>
  </si>
  <si>
    <t>卫生健康管理事务</t>
  </si>
  <si>
    <t>其他卫生健康管理事务支出</t>
  </si>
  <si>
    <t>公立医院</t>
  </si>
  <si>
    <t>综合医院</t>
  </si>
  <si>
    <t>妇幼保健医院</t>
  </si>
  <si>
    <t>其他公立医院支出</t>
  </si>
  <si>
    <t>基层医疗卫生机构</t>
  </si>
  <si>
    <t>城市社区卫生机构</t>
  </si>
  <si>
    <t>乡镇卫生院</t>
  </si>
  <si>
    <t>调增计生奖，调增非税支出，预留调剂用于绩效考核奖金及离退休人员慰问金等</t>
  </si>
  <si>
    <t>其他基层医疗卫生机构支出</t>
  </si>
  <si>
    <t>调增全科医生考核补助资金，收回存量资金重新安排</t>
  </si>
  <si>
    <t>公共卫生</t>
  </si>
  <si>
    <t>疾病预防控制机构</t>
  </si>
  <si>
    <t>调增2020年汕头市预防接种和疫苗管理工作区级财政补助配套经费、计生奖，调减非税支出，预留经费调剂用于绩效考核奖金及离退休人员慰问金等</t>
  </si>
  <si>
    <t>妇幼保健机构</t>
  </si>
  <si>
    <t>基本公共卫生服务</t>
  </si>
  <si>
    <t>重大公共卫生服务</t>
  </si>
  <si>
    <t>调整病媒生物防治工作经费</t>
  </si>
  <si>
    <t>突发公共卫生事件应急处理</t>
  </si>
  <si>
    <t>调增2021年新型冠状病毒感染的肺炎应急防控专项经费，收回存量资金重新安排</t>
  </si>
  <si>
    <t>其他公共卫生支出</t>
  </si>
  <si>
    <t>调增严重精神障碍患者监护补助费用，调整严重精神障碍患者监护补助费用等</t>
  </si>
  <si>
    <t>中医药</t>
  </si>
  <si>
    <t>其他中医药支出</t>
  </si>
  <si>
    <t>计划生育事务</t>
  </si>
  <si>
    <t>计划生育服务</t>
  </si>
  <si>
    <t>其他计划生育事务支出</t>
  </si>
  <si>
    <t>调增调整省城镇独生子女父母计生奖励，收回存量资金重新安排</t>
  </si>
  <si>
    <t>行政事业单位医疗</t>
  </si>
  <si>
    <t>2101102</t>
  </si>
  <si>
    <t>事业单位医疗</t>
  </si>
  <si>
    <t>其他行政事业单位医疗支出</t>
  </si>
  <si>
    <t>调增调减医疗保险等，调整机构改革划转经费等，收回存量资金重新安排</t>
  </si>
  <si>
    <t>财政对基本医疗保险基金的补助</t>
  </si>
  <si>
    <t>财政对职工基本医疗保险基金的补助</t>
  </si>
  <si>
    <t>调增职工基本医疗保险</t>
  </si>
  <si>
    <t>财政对城乡居民基本医疗保险基金的补助</t>
  </si>
  <si>
    <t>调增城乡居民基本医疗保险</t>
  </si>
  <si>
    <t>医疗救助</t>
  </si>
  <si>
    <t>城乡医疗救助</t>
  </si>
  <si>
    <t>其他医疗救助支出</t>
  </si>
  <si>
    <t>优抚对象医疗</t>
  </si>
  <si>
    <t>优抚对象医疗补助</t>
  </si>
  <si>
    <t>医疗保障管理事务</t>
  </si>
  <si>
    <t>老龄卫生健康事务</t>
  </si>
  <si>
    <t>其他卫生健康支出</t>
  </si>
  <si>
    <t>调整“数字财政”终端设备购置等，收回存量资金重新安排</t>
  </si>
  <si>
    <t>节能环保支出</t>
  </si>
  <si>
    <t>环境保护管理事务</t>
  </si>
  <si>
    <t>其他环境保护管理事务支出</t>
  </si>
  <si>
    <t>环境监测与监察</t>
  </si>
  <si>
    <t>其他环境监测与监察支出</t>
  </si>
  <si>
    <t>预留经费调剂用于汕头市产业转移工业园区规划环境影响跟踪评价编制费用</t>
  </si>
  <si>
    <t>污染防治</t>
  </si>
  <si>
    <t>2110302</t>
  </si>
  <si>
    <t>水体</t>
  </si>
  <si>
    <t>调增城市建成区黑臭水体整治经费</t>
  </si>
  <si>
    <t>固体废弃物与化学品</t>
  </si>
  <si>
    <t>其他节能环保支出</t>
  </si>
  <si>
    <t>2119999</t>
  </si>
  <si>
    <t>调增节能监察工作经费</t>
  </si>
  <si>
    <t>城乡社区支出</t>
  </si>
  <si>
    <t>城乡社区管理事务</t>
  </si>
  <si>
    <t>调增计生奖等，调减绩效考核奖金及离退休人员慰问金等，调整机构改革划转经费等</t>
  </si>
  <si>
    <t>城管执法</t>
  </si>
  <si>
    <t>工程建设管理</t>
  </si>
  <si>
    <t>其他城乡社区管理事务支出</t>
  </si>
  <si>
    <t>调增镇域经济发展专项资金、计生奖等，调减休假补贴等，调减非税支出等，调整机构改革划转经费、执法局划转人员经费等，预留调剂用于绩效考核奖金及离退休人员慰问金等，收回存量资金重新安排</t>
  </si>
  <si>
    <t>城乡社区规划与管理</t>
  </si>
  <si>
    <t>调减住房改革津贴等</t>
  </si>
  <si>
    <t>城乡社区公共设施</t>
  </si>
  <si>
    <t>其他城乡社区公共设施支出</t>
  </si>
  <si>
    <t>城乡社区环境卫生</t>
  </si>
  <si>
    <t>调增更新垃圾转运车辆和设备项目经费等，调剂绩效奖等</t>
  </si>
  <si>
    <t>农林水支出</t>
  </si>
  <si>
    <t>农业农村</t>
  </si>
  <si>
    <t>调增住房改革津贴等，调减休假补贴等，预留调剂用于绩效考核奖金及离退休人员慰问金等</t>
  </si>
  <si>
    <t>科技转化与推广服务</t>
  </si>
  <si>
    <t>病虫害控制</t>
  </si>
  <si>
    <t>农产品质量安全</t>
  </si>
  <si>
    <t>执法监管</t>
  </si>
  <si>
    <t>农业生产发展</t>
  </si>
  <si>
    <t>农业资源保护修复与利用</t>
  </si>
  <si>
    <t>成品油价格改革对渔业的补贴</t>
  </si>
  <si>
    <t>对高校毕业生到基层任职补助</t>
  </si>
  <si>
    <t>其他农业农村支出</t>
  </si>
  <si>
    <t>调增2021年中国农民丰收节活动经费等，收回存量资金重新安排</t>
  </si>
  <si>
    <t>林业和草原</t>
  </si>
  <si>
    <t>森林生态效益补偿</t>
  </si>
  <si>
    <t>调增政策性森林保险区级财政保费补贴</t>
  </si>
  <si>
    <t>动植物保护</t>
  </si>
  <si>
    <t>其他林业和草原支出</t>
  </si>
  <si>
    <t>水利</t>
  </si>
  <si>
    <t>调增计生奖、住房改革津贴等，调减在职年终一次性奖金等，预留调剂用于绩效考核奖金及离退休人员慰问金</t>
  </si>
  <si>
    <t>水利行业业务管理</t>
  </si>
  <si>
    <t>调增河长办社会购买服务人员经费</t>
  </si>
  <si>
    <t>水利工程建设</t>
  </si>
  <si>
    <t>水利工程运行与维护</t>
  </si>
  <si>
    <t>水利前期工作</t>
  </si>
  <si>
    <t>调增小型水库安全鉴定费用</t>
  </si>
  <si>
    <t>水土保持</t>
  </si>
  <si>
    <t>水资源节约管理与保护</t>
  </si>
  <si>
    <t>防汛</t>
  </si>
  <si>
    <t>抗旱</t>
  </si>
  <si>
    <t>农村水利</t>
  </si>
  <si>
    <t>水利技术推广</t>
  </si>
  <si>
    <t>其他水利支出</t>
  </si>
  <si>
    <t>调增计生奖、住房改革津贴等，调减休假补贴等，预留调剂用于绩效考核奖金及离退休人员慰问金</t>
  </si>
  <si>
    <t>扶贫</t>
  </si>
  <si>
    <t>其他扶贫支出</t>
  </si>
  <si>
    <t>农村综合改革</t>
  </si>
  <si>
    <t>对村民委员会和村党支部的补助</t>
  </si>
  <si>
    <t>对村集体经济组织的补助</t>
  </si>
  <si>
    <t>农村综合改革示范试点补助</t>
  </si>
  <si>
    <t>普惠金融发展支出</t>
  </si>
  <si>
    <t>农业保险保费补贴</t>
  </si>
  <si>
    <t>调增农业（畜牧）保险补贴</t>
  </si>
  <si>
    <t>创业担保贷款贴息</t>
  </si>
  <si>
    <t>其他农林水支出</t>
  </si>
  <si>
    <t>调增2020年度濠江区耕地土壤环境质量类别划分边界核实和受污染耕地安全利用项目等，调整财务检查专项经费，收回存量资金重新安排</t>
  </si>
  <si>
    <t>交通运输支出</t>
  </si>
  <si>
    <t>公路水路运输</t>
  </si>
  <si>
    <t>公路建设</t>
  </si>
  <si>
    <t>其他公路水路运输支出</t>
  </si>
  <si>
    <t>车辆购置税支出</t>
  </si>
  <si>
    <t>车辆购置税用于公路等基础设施建设支出</t>
  </si>
  <si>
    <t>资源勘探工业信息等支出</t>
  </si>
  <si>
    <t>工业和信息产业监管</t>
  </si>
  <si>
    <t>调增计生奖，调整机构改革划转经费， 预留调剂用于绩效考核奖金及离退休人员慰问金等</t>
  </si>
  <si>
    <t>2150517</t>
  </si>
  <si>
    <t>产业发展</t>
  </si>
  <si>
    <t>其他工业和信息产业监管支出</t>
  </si>
  <si>
    <t>调增计生奖、濠江区政务服务网“政企直通车”栏目建设项目二期经费等，调减事业单位绩效工资等，预留调剂用于住房改革津贴等</t>
  </si>
  <si>
    <t>商业服务业等支出</t>
  </si>
  <si>
    <t>商业流通事务</t>
  </si>
  <si>
    <t>其他商业流通事务支出</t>
  </si>
  <si>
    <t>调增计生奖等，调减地方津补贴等，调剂绩效奖</t>
  </si>
  <si>
    <t>涉外发展服务支出</t>
  </si>
  <si>
    <t>其他涉外发展服务支出</t>
  </si>
  <si>
    <t>其他商业服务业等支出</t>
  </si>
  <si>
    <t>调增2020年第一季度工业产值、销售额和建安产值完成奖励资金、推动小微企业上规模奖补资金等企业奖励资金，收回存量资金重新安排</t>
  </si>
  <si>
    <t>金融支出</t>
  </si>
  <si>
    <t>其他金融支出</t>
  </si>
  <si>
    <t>其他金融发展支出</t>
  </si>
  <si>
    <t>自然资源海洋气象等支出</t>
  </si>
  <si>
    <t>自然资源事务</t>
  </si>
  <si>
    <t>调增计生奖，调减在职津贴补贴等，调整在职绩效考核奖金</t>
  </si>
  <si>
    <t>自然资源利用与保护</t>
  </si>
  <si>
    <t>自然资源调查与确权登记</t>
  </si>
  <si>
    <t>地质勘查与矿产资源管理</t>
  </si>
  <si>
    <t>海域与海岛管理</t>
  </si>
  <si>
    <t>调增计生奖等，调减休假补贴等，调整绩效考核奖金等</t>
  </si>
  <si>
    <t>其他自然资源事务支出</t>
  </si>
  <si>
    <t>调增计生奖等，调减休假补贴等，调整事业单位绩效工资等</t>
  </si>
  <si>
    <t>其他自然资源海洋气象等支出</t>
  </si>
  <si>
    <t>住房保障支出</t>
  </si>
  <si>
    <t>保障性安居工程支出</t>
  </si>
  <si>
    <t>公共租赁住房</t>
  </si>
  <si>
    <t>2210107</t>
  </si>
  <si>
    <t>保障性住房租金补贴</t>
  </si>
  <si>
    <t>调减发放保障对象住房租赁补贴</t>
  </si>
  <si>
    <t>老旧小区改造</t>
  </si>
  <si>
    <t>住房改革支出</t>
  </si>
  <si>
    <t>住房公积金</t>
  </si>
  <si>
    <t>调整住房公积金</t>
  </si>
  <si>
    <t>粮油物资储备支出</t>
  </si>
  <si>
    <t>粮油事务</t>
  </si>
  <si>
    <t>粮食风险基金</t>
  </si>
  <si>
    <t>其他粮油事务支出</t>
  </si>
  <si>
    <t>调增与金翼华公司合作协议纠纷诉讼经费，调减“粮安工程”粮食智能化升级改造配套资金</t>
  </si>
  <si>
    <t>重要商品储备</t>
  </si>
  <si>
    <t>肉类储备</t>
  </si>
  <si>
    <t>灾害防治及应急管理支出</t>
  </si>
  <si>
    <t>应急管理事务</t>
  </si>
  <si>
    <t>调增计生奖等，调减休假补贴等，调剂绩效奖</t>
  </si>
  <si>
    <t>安全监管</t>
  </si>
  <si>
    <t>2240109</t>
  </si>
  <si>
    <t>应急管理</t>
  </si>
  <si>
    <t>调增计生奖，调减休假补贴等，预留调剂用于其他部门在职基本工资等</t>
  </si>
  <si>
    <t>其他应急管理支出</t>
  </si>
  <si>
    <t>调增区森林专业扑火专项工作购买服务经费等，调减招聘街道安全生产监督检查员经费等，收回存量资金重新安排</t>
  </si>
  <si>
    <t>消防事务</t>
  </si>
  <si>
    <t>其他消防事务支出</t>
  </si>
  <si>
    <t>调增政府专职消防队专项补充经费，预留调剂用于绩效考核奖金及离退休人员慰问金等</t>
  </si>
  <si>
    <t>地震事务</t>
  </si>
  <si>
    <t>其他地震事务支出</t>
  </si>
  <si>
    <t>自然灾害防治</t>
  </si>
  <si>
    <t>地质灾害防治</t>
  </si>
  <si>
    <t>调增青林居委青云岩景区公厕后山体地质灾害隐患点建设区级配套资金，调减濠江区合作构建地质灾害防治技术支撑，调减非税支出</t>
  </si>
  <si>
    <t>预备费</t>
  </si>
  <si>
    <t>其他支出</t>
  </si>
  <si>
    <t>调整预留基本经费，调减预留非税支出</t>
  </si>
  <si>
    <t>转移性支出</t>
  </si>
  <si>
    <t>上解支出</t>
  </si>
  <si>
    <t>专项上解支出</t>
  </si>
  <si>
    <t>债务还本支出</t>
  </si>
  <si>
    <t>地方政府一般债务还本支出</t>
  </si>
  <si>
    <t>地方政府一般债券还本支出</t>
  </si>
  <si>
    <t>地方政府其他一般债务还本支出</t>
  </si>
  <si>
    <t>债务付息支出</t>
  </si>
  <si>
    <t>地方政府一般债务付息支出</t>
  </si>
  <si>
    <t>地方政府一般债券付息支出</t>
  </si>
  <si>
    <t>调增一般债券利息</t>
  </si>
  <si>
    <t>债务发行费用支出</t>
  </si>
  <si>
    <t>地方政府一般债务发行费用支出</t>
  </si>
  <si>
    <t>  </t>
  </si>
  <si>
    <t>附表3</t>
  </si>
  <si>
    <t>汕头市濠江区2021年一般公共预算支出项目调整情况表</t>
  </si>
  <si>
    <t>序号</t>
  </si>
  <si>
    <t>单位</t>
  </si>
  <si>
    <t>股室</t>
  </si>
  <si>
    <t>项目名称</t>
  </si>
  <si>
    <t>年初预算数</t>
  </si>
  <si>
    <t>调整情况</t>
  </si>
  <si>
    <t>调整预算数</t>
  </si>
  <si>
    <t>单位申请</t>
  </si>
  <si>
    <t>财政建议</t>
  </si>
  <si>
    <t>基本支出</t>
  </si>
  <si>
    <t>其中：计生奖2330万元，机关事业单位养老和年金2550万元</t>
  </si>
  <si>
    <t>一般债券支出</t>
  </si>
  <si>
    <t>收回存量重新安排</t>
  </si>
  <si>
    <t>未调整项目支出小计</t>
  </si>
  <si>
    <t>调整项目支出小计</t>
  </si>
  <si>
    <t>区政府办公室</t>
  </si>
  <si>
    <t>行财股</t>
  </si>
  <si>
    <t>区委大院后勤物业服务社会化购买费用</t>
  </si>
  <si>
    <t>汕濠府[2021]78号，政府购买服务提标</t>
  </si>
  <si>
    <t>项目</t>
  </si>
  <si>
    <t>政府网站运维及安全管理工作经费</t>
  </si>
  <si>
    <t>今年新增数据监测及ipv6改造，调整经费。</t>
  </si>
  <si>
    <t>基本</t>
  </si>
  <si>
    <t>档案馆楼宇外物业管理费</t>
  </si>
  <si>
    <t>按实结算项目</t>
  </si>
  <si>
    <t>存量</t>
  </si>
  <si>
    <t>档案馆日常经费</t>
  </si>
  <si>
    <t>区机关集体宿舍保洁服务费</t>
  </si>
  <si>
    <t>档案保护经费</t>
  </si>
  <si>
    <t>濠江区群众信访诉求综合服务中心（信访超市）标准化建设经费</t>
  </si>
  <si>
    <t>建议在预算信访工作经费中支出</t>
  </si>
  <si>
    <t>经建股</t>
  </si>
  <si>
    <t>机关大院雨污分流管道改造工程</t>
  </si>
  <si>
    <t>项目正进行勘察等前期工作，尚未开工</t>
  </si>
  <si>
    <t>政府大院钢结构玻璃遮雨连廊</t>
  </si>
  <si>
    <t>项目预计2021年不开展工作</t>
  </si>
  <si>
    <t>区政府大院1、4、5号楼新装玻璃隔断及3号楼天面增设隔热屋架等零星修缮项目</t>
  </si>
  <si>
    <t>结算审核金额23.83万元，已支付15.92万元，剩余应付7.91万元，余数调减。</t>
  </si>
  <si>
    <t>濠江区海马池马花园住宅区A、B栋一楼加固修缮工程</t>
  </si>
  <si>
    <t>区政协办公室</t>
  </si>
  <si>
    <t>国资股</t>
  </si>
  <si>
    <t>车辆购置经费</t>
  </si>
  <si>
    <t>政协机关及专委会工作经费</t>
  </si>
  <si>
    <t>根据单位用款需求调增</t>
  </si>
  <si>
    <t>区政协四届六次会议经费</t>
  </si>
  <si>
    <t>根据工作需要，调减工作经费</t>
  </si>
  <si>
    <t>区政协全会闭会期间活动经费</t>
  </si>
  <si>
    <t>区人大常委会办公室</t>
  </si>
  <si>
    <t>人大机关及专委会工作经费</t>
  </si>
  <si>
    <t>街道人大工作经费</t>
  </si>
  <si>
    <t>区纪委</t>
  </si>
  <si>
    <t>纪检监察机关陪护队伍工作经费</t>
  </si>
  <si>
    <t>巡察工作经费</t>
  </si>
  <si>
    <t>纪检监察机关办案经费</t>
  </si>
  <si>
    <t>各街道</t>
  </si>
  <si>
    <t>预算股</t>
  </si>
  <si>
    <t>“两委”公积金</t>
  </si>
  <si>
    <t>一般工作人员</t>
  </si>
  <si>
    <t>“两委”退转</t>
  </si>
  <si>
    <t>礐石、滨海、广澳、马滘街道</t>
  </si>
  <si>
    <t>镇域经济发展专项资金</t>
  </si>
  <si>
    <t>礐石第2名，按市奖励1：1配套400万元；滨海第4名，奖励50万元；广澳第7名、马滘第9名，各奖励30万元，暂按50%编列。</t>
  </si>
  <si>
    <t>达濠街道</t>
  </si>
  <si>
    <t>农业股</t>
  </si>
  <si>
    <t>濠江区渔港码头片区雨污分流改造项目</t>
  </si>
  <si>
    <t>汕濠办文[2021]Z3-1221号</t>
  </si>
  <si>
    <t>达濠街道红桥路、商业街、西田北路雨污分流改造项目</t>
  </si>
  <si>
    <t>债券资金1000万元已支出完毕</t>
  </si>
  <si>
    <t>社保股</t>
  </si>
  <si>
    <t>老渔工生活困难补助</t>
  </si>
  <si>
    <t>按市规定7月起提标</t>
  </si>
  <si>
    <t>区自然资源局</t>
  </si>
  <si>
    <t>综合股</t>
  </si>
  <si>
    <t>地质灾害应急物资及隐患点防治</t>
  </si>
  <si>
    <t>汕头市濠江区合作构建地质灾害防治技术支撑</t>
  </si>
  <si>
    <t>根据单位用款需求调减</t>
  </si>
  <si>
    <t>鸡心屿及其周边海域管养、维护经费</t>
  </si>
  <si>
    <t>青林居委青云岩景区公厕后山体地质灾害隐患点建设区级配套资金</t>
  </si>
  <si>
    <t>海域巡查经费</t>
  </si>
  <si>
    <t>增加海域监测中心车辆经费</t>
  </si>
  <si>
    <t>政策性森林保险区级财政保费补贴</t>
  </si>
  <si>
    <t>根据已签订的政策性森林保险合同金额调整</t>
  </si>
  <si>
    <t>区住房城乡建设局</t>
  </si>
  <si>
    <t>2021年农村公路养护区级配套</t>
  </si>
  <si>
    <t>根据（汕府办〔2021〕30号），自2021年起，省、市、区级财政合计按照不低于县道每年10000元/公里、乡道每年5000元/公里、村道每年3000元/公里的标准安排资金，用于县、乡、村道的日常养护，省、市、区三级财政原则上按3:3:4比例出资，我区乡道69.686公里、村道93.276公里，乡道公里数×2000加村道公里数×1200=251303</t>
  </si>
  <si>
    <t>深汕高速公路达濠—河浦段路灯安装工程</t>
  </si>
  <si>
    <t>更换中间接受控制器、增设更换防空警报器及终端控制器</t>
  </si>
  <si>
    <t>按协议按实结算</t>
  </si>
  <si>
    <t>购买消防设计审查服务经费</t>
  </si>
  <si>
    <t>购置消防规范、标准文件和建设工程消防验收仪器设备费</t>
  </si>
  <si>
    <t>公交站亭（牌）管养及配套公交线路图、公益广告费用</t>
  </si>
  <si>
    <t>扶持建筑业专项资金区级配套</t>
  </si>
  <si>
    <t>区房管所</t>
  </si>
  <si>
    <t>发放保障对象住房租赁补贴</t>
  </si>
  <si>
    <t>2021年直达资金230万尚未使用，调减部分年初预算</t>
  </si>
  <si>
    <t>区政务服务数据管理局</t>
  </si>
  <si>
    <t>中海信水电费及楼宇外物业费</t>
  </si>
  <si>
    <t>图册印刷等经费</t>
  </si>
  <si>
    <t>根据实际用款需求调减</t>
  </si>
  <si>
    <t>一门式一网式政务服务综合窗口人员经费</t>
  </si>
  <si>
    <t>电子政务外网建设费用</t>
  </si>
  <si>
    <t>“汕头政府在线二期”平台“政务外网”线路租赁费用</t>
  </si>
  <si>
    <t>电子政务项目第三方咨询机构初审费及专家评审费</t>
  </si>
  <si>
    <t>便民利企经费</t>
  </si>
  <si>
    <t>根据汕濠办文[2020]Z3-2163号调增</t>
  </si>
  <si>
    <t>行政大厅运转经费（物业管理及窗口午餐费用）</t>
  </si>
  <si>
    <t>政务服务自助终端一体机采购服务经费</t>
  </si>
  <si>
    <t>区公共资源交易中心</t>
  </si>
  <si>
    <t>中介超市运营劳务服务外包购买服务包干经费</t>
  </si>
  <si>
    <t>区应急管理局</t>
  </si>
  <si>
    <t>工贸股</t>
  </si>
  <si>
    <t>区森林专业扑火专项工作购买服务经费</t>
  </si>
  <si>
    <t>街道安全生产监督工作经费检查工作购买服务经费</t>
  </si>
  <si>
    <t>安全生产技术及应急救援服务专业购买服务包干经费</t>
  </si>
  <si>
    <t>区森林扑火物资储备库建设</t>
  </si>
  <si>
    <t>汕濠办文[2019]Z3-2789号</t>
  </si>
  <si>
    <t>招聘专项工作临聘人员经费</t>
  </si>
  <si>
    <t>招聘街道安全生产监督检查员</t>
  </si>
  <si>
    <t>区森林专业扑火队人员经费</t>
  </si>
  <si>
    <t>区消防救援大队</t>
  </si>
  <si>
    <t>政府专职消防队专项补充经费</t>
  </si>
  <si>
    <t>政府专职消防队专项补充经费（消防文员）</t>
  </si>
  <si>
    <t>区文化广电旅游体育局</t>
  </si>
  <si>
    <t>创建全域旅游示范区专项包干经费</t>
  </si>
  <si>
    <t>2021年达濠鱼丸美食节工作经费</t>
  </si>
  <si>
    <t>区文化馆</t>
  </si>
  <si>
    <t>非遗补助经费</t>
  </si>
  <si>
    <t>根据汕濠府〔2021〕78号调增</t>
  </si>
  <si>
    <t>区图书馆</t>
  </si>
  <si>
    <t>图书管理经费</t>
  </si>
  <si>
    <t>区博物馆</t>
  </si>
  <si>
    <t>濠江区博物馆业务运营经费</t>
  </si>
  <si>
    <t>区卫生健康局</t>
  </si>
  <si>
    <t>2021年新型冠状病毒感染的肺炎应急防控专项经费</t>
  </si>
  <si>
    <t>病媒生物防治工作经费</t>
  </si>
  <si>
    <t>基本公共卫生服务区级资金</t>
  </si>
  <si>
    <t>2021年濠江区国家机关“谁执法谁普法”履职报告评议活动费用</t>
  </si>
  <si>
    <t>全科医生考核补助资金</t>
  </si>
  <si>
    <t>区卫健局固定资产盘点评估费用</t>
  </si>
  <si>
    <t>放射诊疗建设项目竣工验收专家劳务费</t>
  </si>
  <si>
    <t>省城镇独生子女父母计生奖励</t>
  </si>
  <si>
    <t>严重精神障碍患者监护补助费用</t>
  </si>
  <si>
    <t>区人民医院</t>
  </si>
  <si>
    <t>2018年-2020年9月机关事业单位职业年金单位额</t>
  </si>
  <si>
    <t>区疾病预防控制中心</t>
  </si>
  <si>
    <t>二类疫苗储存配送费</t>
  </si>
  <si>
    <t>新冠疫苗冷链、储存、配送经费</t>
  </si>
  <si>
    <t>各街道社区卫生服务中心</t>
  </si>
  <si>
    <t>二类疫苗接种服务费</t>
  </si>
  <si>
    <t>区委组织部</t>
  </si>
  <si>
    <t>2021年老干部春节慰问活动经费</t>
  </si>
  <si>
    <t>根据政府批文按实结算</t>
  </si>
  <si>
    <t>区委政法委</t>
  </si>
  <si>
    <t>社会治理专职网格员经费</t>
  </si>
  <si>
    <t>濠江区改善乡村人居环境综合建设项目（雪亮工程）维保服务经费</t>
  </si>
  <si>
    <t>区委宣传部</t>
  </si>
  <si>
    <t>与广东台触电传媒融媒体宣传推广年度合作经费</t>
  </si>
  <si>
    <t>根据汕濠办文【2021】Z3-1399号，调增经费</t>
  </si>
  <si>
    <t>区委统战部</t>
  </si>
  <si>
    <t>民主党派工作经费</t>
  </si>
  <si>
    <t>民族宗教事务工作经费</t>
  </si>
  <si>
    <t>因工作需要，将宗教工作事务经费调剂到华侨事务工作经费</t>
  </si>
  <si>
    <t>华侨事务工作经费</t>
  </si>
  <si>
    <t>区退役军人事务局</t>
  </si>
  <si>
    <t>公车购置费</t>
  </si>
  <si>
    <t>经咨询小汽车定编办，没有编制</t>
  </si>
  <si>
    <t>2021年区退役军人事务局春节慰问活动经费</t>
  </si>
  <si>
    <t>2021年“八一”一次性送温暖活动经费</t>
  </si>
  <si>
    <t>困难企业军转干部生活补助</t>
  </si>
  <si>
    <t>政府批文Z3-1406号</t>
  </si>
  <si>
    <t>区退役军人服务体系工作经费(含双拥工作)</t>
  </si>
  <si>
    <t>退役军人服务组织专职人员经费</t>
  </si>
  <si>
    <t>优抚与双拥工作经费</t>
  </si>
  <si>
    <t>自主择业军转干部医保单位缴费</t>
  </si>
  <si>
    <t>区统计局</t>
  </si>
  <si>
    <t>2020年街道（镇）统计工作补助资金</t>
  </si>
  <si>
    <t>2020年结转资金不需使用</t>
  </si>
  <si>
    <t>街道统计工作经费</t>
  </si>
  <si>
    <t>劳动力调查经费</t>
  </si>
  <si>
    <t>按照中央和地方政府共同负担的规定，自2021年7月起新样本经费由区本级财政负担。</t>
  </si>
  <si>
    <t>数字财政终端设备购置费用</t>
  </si>
  <si>
    <t>购买数字财政电脑</t>
  </si>
  <si>
    <t>区司法局</t>
  </si>
  <si>
    <t>专职人民调解员购买服务</t>
  </si>
  <si>
    <t>社区矫正社会工作者购买服役</t>
  </si>
  <si>
    <t>“广东省行政执法信息平台和行政执法监督网络平台”部署应用项目经费</t>
  </si>
  <si>
    <t>区审计局</t>
  </si>
  <si>
    <t>审计事业补助工作经费</t>
  </si>
  <si>
    <t>审计助理人员购买服务经费</t>
  </si>
  <si>
    <t>审计工作补助经费</t>
  </si>
  <si>
    <t>区人武部</t>
  </si>
  <si>
    <t>兵役征集经费（含新兵役前教育培训经费）</t>
  </si>
  <si>
    <t>根据汕濠办文【2021】Z3-1264号，调增经费</t>
  </si>
  <si>
    <t>民兵训练</t>
  </si>
  <si>
    <t>国防动员专项经费</t>
  </si>
  <si>
    <t>区人力资源社会保障局</t>
  </si>
  <si>
    <t>2020年市级结转城乡居民基本养老保险市财政补助资金</t>
  </si>
  <si>
    <t>区农业农村水务局</t>
  </si>
  <si>
    <t>渔业安全生产通信指挥系统平台专项工作人员经费</t>
  </si>
  <si>
    <t>招聘动物检疫协检人员劳务派遣费用</t>
  </si>
  <si>
    <t>农业（畜牧）保险补贴</t>
  </si>
  <si>
    <t>濠江区2021年农产品质量安全监测项目经费</t>
  </si>
  <si>
    <t>在涉农资金中安排</t>
  </si>
  <si>
    <t>农村集体资产交易平台建设后续费用</t>
  </si>
  <si>
    <t>小型水库安全鉴定费用</t>
  </si>
  <si>
    <t>小型水库管护机制工作包干经费</t>
  </si>
  <si>
    <t>汕濠办文[2021]Z4-0748号，根据单位用款需求调增</t>
  </si>
  <si>
    <t>濠江区乡镇渔船安全辅助监测系统项目建设</t>
  </si>
  <si>
    <t>濠江区东西岸堤围达标加固工程</t>
  </si>
  <si>
    <t>2020年度濠江区耕地土壤环境质量类别划分边界核实和受污染耕地安全利用项目（JZ）</t>
  </si>
  <si>
    <t>2021年中国农民丰收节活动经费</t>
  </si>
  <si>
    <t>农办社会购买服务人员经费</t>
  </si>
  <si>
    <t>河长办社会购买服务人员经费</t>
  </si>
  <si>
    <t>农业农村和水务局</t>
  </si>
  <si>
    <t>三屿围养虾东场原管理机构人员社保费</t>
  </si>
  <si>
    <t>区水利与渔港建设管养中心</t>
  </si>
  <si>
    <t>濠江区五南沟片区内涝整治工程新建配电房线路工程建设</t>
  </si>
  <si>
    <t>（YB）汕头市后江湾海堤修复加固工程</t>
  </si>
  <si>
    <t>（YB）汕头市濠江区洲角闸应急强排站新建工程</t>
  </si>
  <si>
    <t>汕濠办文[2021]Z3-0218号，根据单位用款需求调增</t>
  </si>
  <si>
    <t>区民政局</t>
  </si>
  <si>
    <t>居务监督委员会成员补贴</t>
  </si>
  <si>
    <t>城市居民最低生活保障金</t>
  </si>
  <si>
    <t>农村居民最低生活保障金</t>
  </si>
  <si>
    <t>慈善会宣传办公经费</t>
  </si>
  <si>
    <t>年初10万元，年中政府批增5万（8月已出款），合计15万。不建议再调增</t>
  </si>
  <si>
    <t>三公经费</t>
  </si>
  <si>
    <t>采购办公场所空调设备（4）、电脑（4）、复印机（1）碎纸机（4）</t>
  </si>
  <si>
    <t>无依据</t>
  </si>
  <si>
    <t>局会议室整修</t>
  </si>
  <si>
    <t>区民政局春节慰问活动经费</t>
  </si>
  <si>
    <t>项目完结</t>
  </si>
  <si>
    <t>加强基层社会救助服务能力政府购买服务项目经费</t>
  </si>
  <si>
    <t>双百镇其他政府社会工作服务站工作经费</t>
  </si>
  <si>
    <t>"广东兜底民生服务社会工作双百工程"项目经费区级配套</t>
  </si>
  <si>
    <t>区检察院</t>
  </si>
  <si>
    <t>书记员经费</t>
  </si>
  <si>
    <t>区法院</t>
  </si>
  <si>
    <t>聘用制人员包干经费</t>
  </si>
  <si>
    <t>区公安分局</t>
  </si>
  <si>
    <t>辅警人员经费</t>
  </si>
  <si>
    <t>社会治安辅助服务工作经费</t>
  </si>
  <si>
    <t>根据汕濠府【2021】78号调增</t>
  </si>
  <si>
    <t>区公安分局业务补助经费</t>
  </si>
  <si>
    <t>根据汕濠办文【2021】Z3-1145号调增经费</t>
  </si>
  <si>
    <t>区环卫局</t>
  </si>
  <si>
    <t>更新垃圾转运设备</t>
  </si>
  <si>
    <t>购买垃圾环保箱经费</t>
  </si>
  <si>
    <t>汕濠府办财函[2017]154号</t>
  </si>
  <si>
    <t>区供销合作社</t>
  </si>
  <si>
    <t>补助经费</t>
  </si>
  <si>
    <t>汕濠办文[2021]Z4-1490号</t>
  </si>
  <si>
    <t>综合改革专项经费</t>
  </si>
  <si>
    <t>综合性合作经济组织建设工作经费</t>
  </si>
  <si>
    <t>汕濠办函[2021]26号</t>
  </si>
  <si>
    <t>濠江区供销合作社新型乡村助农服务综合平台（中心）</t>
  </si>
  <si>
    <t>区工业和信息化局</t>
  </si>
  <si>
    <t>提前复工生产疫情防控应急保障物资或零部件的企业奖励</t>
  </si>
  <si>
    <t>安装门式人体测温仪购置费用补贴</t>
  </si>
  <si>
    <t>2020年第一季度工业产值、销售额和建安产值完成奖励资金</t>
  </si>
  <si>
    <t>供地企业经济贡献奖</t>
  </si>
  <si>
    <t>产业联动补助奖</t>
  </si>
  <si>
    <t>汕头市濠江区加快产业发展若干优惠政策物流补助奖</t>
  </si>
  <si>
    <t>推动小微企业上规模</t>
  </si>
  <si>
    <t>支持高成长工业企业</t>
  </si>
  <si>
    <t>提升工业企业互联网创新和应用水平</t>
  </si>
  <si>
    <t>促进贸易高质量发展</t>
  </si>
  <si>
    <t>兴旺达公路客运站履约保证金</t>
  </si>
  <si>
    <t>2020年度扶持科技企业孵化载体发展补助资金</t>
  </si>
  <si>
    <t>区生产力促进中心</t>
  </si>
  <si>
    <t>使用预留</t>
  </si>
  <si>
    <t>区工商联</t>
  </si>
  <si>
    <t>区工商联第五届换届工作经费</t>
  </si>
  <si>
    <t>区发展改革局</t>
  </si>
  <si>
    <t>概算审查经费</t>
  </si>
  <si>
    <t>经济发展目标工作经费补助</t>
  </si>
  <si>
    <t>营商环境办公经费</t>
  </si>
  <si>
    <t>节能监察工作经费</t>
  </si>
  <si>
    <t>2021年度春节慰问困难职工补助经费</t>
  </si>
  <si>
    <t>“粮安工程”粮食智能化升级改造配套资金</t>
  </si>
  <si>
    <t>可行性研究报告专家评审费</t>
  </si>
  <si>
    <t>广东省重大项目集中开工工作经费</t>
  </si>
  <si>
    <t>省市区重点项目工作经费</t>
  </si>
  <si>
    <t>申请中央资金、债券、前期经费等费用</t>
  </si>
  <si>
    <t>濠江区“十四五”规划与二〇三五年远景目标纲要印刷经费</t>
  </si>
  <si>
    <t>安全检查工作经费</t>
  </si>
  <si>
    <t>与金翼华公司合作协议纠纷诉讼经费</t>
  </si>
  <si>
    <t xml:space="preserve">区价格认证中心 </t>
  </si>
  <si>
    <t>区城管局</t>
  </si>
  <si>
    <t>更新垃圾转运车辆和设备项目</t>
  </si>
  <si>
    <t>大件垃圾和园林绿化垃圾末端资源化处理</t>
  </si>
  <si>
    <t>生活垃圾应急分流转运</t>
  </si>
  <si>
    <t>城市建成区黑臭水体整治</t>
  </si>
  <si>
    <t>城乡污水处理提质增效三年行动暨“四洗”专项治理</t>
  </si>
  <si>
    <t>疏港大桥安全检测费用</t>
  </si>
  <si>
    <t>补充工作经费</t>
  </si>
  <si>
    <t>汕头市内海湾南侧岸边及水域保洁市场化运营管理项目</t>
  </si>
  <si>
    <t>移动执法平台通信费用（一年）</t>
  </si>
  <si>
    <t>城管局</t>
  </si>
  <si>
    <t>濠江区应急绿化提升项目</t>
  </si>
  <si>
    <t>区残联</t>
  </si>
  <si>
    <t>残疾人事务工作补充经费</t>
  </si>
  <si>
    <t>濠江区残疾人联合会办公用房修缮项目</t>
  </si>
  <si>
    <t>项目完成，余额调减</t>
  </si>
  <si>
    <t>残疾人专职委员工资待遇</t>
  </si>
  <si>
    <t>康复中心购买服务经费</t>
  </si>
  <si>
    <t>社区康园运行补助经费</t>
  </si>
  <si>
    <t>团区委</t>
  </si>
  <si>
    <t>未成年人心理健康辅导站工作经费</t>
  </si>
  <si>
    <t>税务局</t>
  </si>
  <si>
    <t>征管经费</t>
  </si>
  <si>
    <t>市社保局濠江分局</t>
  </si>
  <si>
    <t>困难企业部分军队退役人员及部分军转干部、国企退休职工欠缴社保费挂账</t>
  </si>
  <si>
    <t>区医保分局</t>
  </si>
  <si>
    <t>职工基本医疗保险</t>
  </si>
  <si>
    <t>城乡居民基本医疗保险</t>
  </si>
  <si>
    <t>南山湾园区办</t>
  </si>
  <si>
    <t>汕头市濠江区各工业园区水土保持方案</t>
  </si>
  <si>
    <t>濠江区政务服务网“政企直通车”栏目建设项目二期</t>
  </si>
  <si>
    <t>汕头市南山湾产业园区开展规划环境影响跟踪评价工作经费</t>
  </si>
  <si>
    <t>区财政局</t>
  </si>
  <si>
    <t>公务用车购置经费</t>
  </si>
  <si>
    <t>汕濠办文[2021]Z3-1327号</t>
  </si>
  <si>
    <t>银行手续费</t>
  </si>
  <si>
    <t>根据日常支出测算，剩余资金调减</t>
  </si>
  <si>
    <t>绩效预算、决算服务咨询经费</t>
  </si>
  <si>
    <t>业务开展已结束，剩余资金调减</t>
  </si>
  <si>
    <t>非税收入管理系统运维服务经费</t>
  </si>
  <si>
    <t>协税经费补助</t>
  </si>
  <si>
    <t>根据业务工作需要需调增</t>
  </si>
  <si>
    <t>会计档案资料整理等工作经费</t>
  </si>
  <si>
    <t>根据档案整理新增业务量需调增经费</t>
  </si>
  <si>
    <t>数字财政工作经费</t>
  </si>
  <si>
    <t>增加数字财政购置电脑服务器</t>
  </si>
  <si>
    <t>财政票据管理系统实时运维服务经费</t>
  </si>
  <si>
    <t>因开展财政票据管理需要需调增</t>
  </si>
  <si>
    <t>区财政局（代编）</t>
  </si>
  <si>
    <t>一般债券利息</t>
  </si>
  <si>
    <t>根据汕市财金〔2021〕59号文精神，调增一般债券利息</t>
  </si>
  <si>
    <t>税收返还资金</t>
  </si>
  <si>
    <t>预留非税支出</t>
  </si>
  <si>
    <t>预留资金</t>
  </si>
  <si>
    <t>“平安汕头”智能视频监控系统租赁资金</t>
  </si>
  <si>
    <t>年初预算未按足额编列，需调增缺口部分</t>
  </si>
  <si>
    <t>预留创文经费</t>
  </si>
  <si>
    <t>预留配套性专项</t>
  </si>
  <si>
    <t>预留人才发展基金</t>
  </si>
  <si>
    <t>边防公安业务经费区级配套</t>
  </si>
  <si>
    <t>财政委托业务支出经费</t>
  </si>
  <si>
    <t>2020年下半年需支付300万，2021年1-3季度300万。</t>
  </si>
  <si>
    <t>预留工贸股各项经费</t>
  </si>
  <si>
    <t>预留山体亮化、四洗、南区污水管网管养、疏港大桥检测、垃圾分流等经费</t>
  </si>
  <si>
    <t>区教育局</t>
  </si>
  <si>
    <t>学前教育生均公用经费</t>
  </si>
  <si>
    <t>濠江花园南区幼儿园（按200个学生测算）</t>
  </si>
  <si>
    <t>华南师范大学品牌费、管理费</t>
  </si>
  <si>
    <t>教育装备建设项目经费</t>
  </si>
  <si>
    <t>国家义务教育专项质量监测结果应用工作经费</t>
  </si>
  <si>
    <t>校内课后服务基本托管费用</t>
  </si>
  <si>
    <t>特殊教育资源中心工作经费</t>
  </si>
  <si>
    <t>广澳街道中心幼儿园园舍及配套综合修缮工程</t>
  </si>
  <si>
    <t>区教师发展中心及人力资源服务产业园建设二次装修及设备购置项目</t>
  </si>
  <si>
    <t>濠城学校扩建教学楼和运动场及配套设施</t>
  </si>
  <si>
    <t>区教师发展中心及人力资源服务产业园建设项目</t>
  </si>
  <si>
    <t>预留2021年教育系统项目工程款</t>
  </si>
  <si>
    <t>区教师发展中心</t>
  </si>
  <si>
    <t>教育高质量发展科研工作经费</t>
  </si>
  <si>
    <t>区职教中心</t>
  </si>
  <si>
    <t>广澳中学综合实训楼和学生宿舍楼及配套设施</t>
  </si>
  <si>
    <t>濠江职教中心校舍综合维修改造（二期）</t>
  </si>
  <si>
    <t>玉石小学</t>
  </si>
  <si>
    <t>玉石小学教学楼升级改造工程</t>
  </si>
  <si>
    <t>溪头禧伦小学</t>
  </si>
  <si>
    <t>溪头禧伦小学校区场地及围墙维修改造</t>
  </si>
  <si>
    <t>西墩小学</t>
  </si>
  <si>
    <t>西墩小学教学楼墙体和卫生间及配套修缮</t>
  </si>
  <si>
    <t>三河中学</t>
  </si>
  <si>
    <t>三河中学校舍综合改造</t>
  </si>
  <si>
    <t>礐石中学</t>
  </si>
  <si>
    <t>礐石中学扩建宿舍楼及配套设施项目</t>
  </si>
  <si>
    <t>钱塘小学</t>
  </si>
  <si>
    <t>钱塘小学教学楼配套用房及场区改造</t>
  </si>
  <si>
    <t>棉花小学</t>
  </si>
  <si>
    <t>棉花小学运动场及配套</t>
  </si>
  <si>
    <t>茂洲小学</t>
  </si>
  <si>
    <t>茂洲小学教学楼及运动场综合改造工程</t>
  </si>
  <si>
    <t>黎明小学</t>
  </si>
  <si>
    <t>黎明小学扩建教学综合楼</t>
  </si>
  <si>
    <t>河浦中学</t>
  </si>
  <si>
    <t>河浦中学教学楼前景观改造工程项目</t>
  </si>
  <si>
    <t>河浦中学学生宿舍楼及配套设施</t>
  </si>
  <si>
    <t>河北小学</t>
  </si>
  <si>
    <t>河北小学教学用房及配套设施综合改建项目</t>
  </si>
  <si>
    <t>濠江华附</t>
  </si>
  <si>
    <t>物业管理购买服务费用</t>
  </si>
  <si>
    <t>华南师范大学附属濠江实验学校购置办公电脑设备经费</t>
  </si>
  <si>
    <t>葛陈小学</t>
  </si>
  <si>
    <t>葛陈小学教学维修改造</t>
  </si>
  <si>
    <t>岗背小学</t>
  </si>
  <si>
    <t>岗背小学教学楼卫生间及校舍维修改造</t>
  </si>
  <si>
    <t>凤岗小学</t>
  </si>
  <si>
    <t>凤岗小学校舍综合改造</t>
  </si>
  <si>
    <t>埭头小学</t>
  </si>
  <si>
    <t>埭头学校山体挡土墙及场区配套建设</t>
  </si>
  <si>
    <t>达濠中学</t>
  </si>
  <si>
    <t>达濠中学改建运动场及配套设施</t>
  </si>
  <si>
    <t>附表4</t>
  </si>
  <si>
    <t>汕头市濠江区2021年公共财政上级财力性补助收支预算调整表</t>
  </si>
  <si>
    <t>上级财力性补助收入</t>
  </si>
  <si>
    <t>使用范围</t>
  </si>
  <si>
    <t>年初预算</t>
  </si>
  <si>
    <t>调整预算</t>
  </si>
  <si>
    <t>民生支出</t>
  </si>
  <si>
    <t>运转支出</t>
  </si>
  <si>
    <t>协调发展支出</t>
  </si>
  <si>
    <t>省</t>
  </si>
  <si>
    <t>市</t>
  </si>
  <si>
    <t>农村、城市居民最低生活保障金</t>
  </si>
  <si>
    <t>临时救助、医疗救助</t>
  </si>
  <si>
    <t>城乡居民社会养老保险和基本医疗保险</t>
  </si>
  <si>
    <t>困难残疾人生活补贴和重度残疾人护理补贴、残疾人居家无障碍改造配套经费、残疾学生及困难残疾人子女助学金等</t>
  </si>
  <si>
    <t>部分退役士兵社会保险接续等</t>
  </si>
  <si>
    <t>退伍兵安置金、义务兵优待金</t>
  </si>
  <si>
    <t>随军家属生活补</t>
  </si>
  <si>
    <t>精准扶贫</t>
  </si>
  <si>
    <t>殡葬公共服务均等化</t>
  </si>
  <si>
    <t>教育义教、特殊教育公用经费</t>
  </si>
  <si>
    <t>助学金免学费补助</t>
  </si>
  <si>
    <t>教师奖励性绩效工资</t>
  </si>
  <si>
    <t>基本公共卫生</t>
  </si>
  <si>
    <t>二类疫苗费用</t>
  </si>
  <si>
    <t>赤脚医生生活补</t>
  </si>
  <si>
    <t>计生对象奖励和商业保险等计生专项</t>
  </si>
  <si>
    <t>高龄老人政府津贴、百岁老人保健金及“银龄安康”行动60周岁以上老人保险费等</t>
  </si>
  <si>
    <t>严重精神障碍患者监护补助</t>
  </si>
  <si>
    <t>“平安濠江”视频监控系统专项</t>
  </si>
  <si>
    <t>区级森防扑火、消防装备经费</t>
  </si>
  <si>
    <t>小计</t>
  </si>
  <si>
    <t>增值税和消费税税收返还收入</t>
  </si>
  <si>
    <t>经常性财力补助</t>
  </si>
  <si>
    <t>增值税五五分成税收返还收入</t>
  </si>
  <si>
    <t>所得税基数返还收入</t>
  </si>
  <si>
    <t>市对区（县）财力补助</t>
  </si>
  <si>
    <t>其他一般性转移支付收入（省市下划机构补助基数）</t>
  </si>
  <si>
    <t>其他一般性转移支付收入（缓解县乡财政困难综合性财力补助）</t>
  </si>
  <si>
    <t>其他一般性转移支付收入（农业转移人口市民化奖励资金）</t>
  </si>
  <si>
    <t>其他一般性转移支付收入（生态保护区财政补偿转移支付资金）</t>
  </si>
  <si>
    <t>其他一般性转移支付收入（2020年度“天际电器项目”专项补助）</t>
  </si>
  <si>
    <t>其他税收返还收入</t>
  </si>
  <si>
    <t>体制补助收入</t>
  </si>
  <si>
    <t>调整工资转移支付补助收入</t>
  </si>
  <si>
    <t>农村税费改革补助收入</t>
  </si>
  <si>
    <t>市体制确定返还濠江不足2017-2019年3年共享收入平均数的基数</t>
  </si>
  <si>
    <t>非经常性财力补助</t>
  </si>
  <si>
    <t>县级基本财力保障机制奖补资金收入</t>
  </si>
  <si>
    <t>中央均衡性补助收入</t>
  </si>
  <si>
    <t>说明：根据《广东省人民政府办公厅关于印发广东省财政一般性转移支付资金管理办法的通知》（粤府办〔2014〕31号）要求编制。</t>
  </si>
  <si>
    <t>附表5</t>
  </si>
  <si>
    <t>汕头市濠江区2021年政府性基金预算收入计划调整表</t>
  </si>
  <si>
    <t>比增 %</t>
  </si>
  <si>
    <t>一、非税收入</t>
  </si>
  <si>
    <t xml:space="preserve">    1、国有土地收益基金收入</t>
  </si>
  <si>
    <t xml:space="preserve">    2、农业土地开发资金收入</t>
  </si>
  <si>
    <t xml:space="preserve">    3、土地出让价款收入</t>
  </si>
  <si>
    <t xml:space="preserve">    4、其他土地出让收入</t>
  </si>
  <si>
    <t xml:space="preserve">    5、补缴的土地价款</t>
  </si>
  <si>
    <t xml:space="preserve">    6、划拨土地收入</t>
  </si>
  <si>
    <t xml:space="preserve">    7、缴纳新增建设用地土地有偿使用费</t>
  </si>
  <si>
    <t xml:space="preserve">    8、福利彩票公益金收入</t>
  </si>
  <si>
    <t xml:space="preserve">    9、城市基础设施配套费收入</t>
  </si>
  <si>
    <t>二.转移性收入</t>
  </si>
  <si>
    <t xml:space="preserve">   1.上级专项性补助收入</t>
  </si>
  <si>
    <t xml:space="preserve">   2.上年结余收入</t>
  </si>
  <si>
    <t xml:space="preserve">   3.上级债券收入</t>
  </si>
  <si>
    <t xml:space="preserve">   4.再融资专项债券转贷收入</t>
  </si>
  <si>
    <t xml:space="preserve">   5.调入资金</t>
  </si>
  <si>
    <t>附表6</t>
  </si>
  <si>
    <t>汕头市濠江区2021年本级政府性基金预算收入项目调整表</t>
  </si>
  <si>
    <t>负责单位</t>
  </si>
  <si>
    <t>用地性质/项目</t>
  </si>
  <si>
    <t>用地位置</t>
  </si>
  <si>
    <t>面积（亩）</t>
  </si>
  <si>
    <t>预算调整</t>
  </si>
  <si>
    <t>变动</t>
  </si>
  <si>
    <t>出让方式</t>
  </si>
  <si>
    <t>新城办          土储中心</t>
  </si>
  <si>
    <t>住宅用地</t>
  </si>
  <si>
    <t>南滨片区02-04-11                 （统征地）</t>
  </si>
  <si>
    <t>已出让酒店用地            第二期收入</t>
  </si>
  <si>
    <t>挂牌</t>
  </si>
  <si>
    <t>南滨片区03-01-11                   (统征地)</t>
  </si>
  <si>
    <t>第四季度
按实际评估价格调整</t>
  </si>
  <si>
    <t>南滨片区西片区濠江HJ-003-04 -00202地块（统征地）</t>
  </si>
  <si>
    <t>第四季度</t>
  </si>
  <si>
    <t>南滨路与濠洲路交界的西南片区、    南滨片区04-04-02                （非统征地）</t>
  </si>
  <si>
    <t>南滨路与濠洲路交界的西南片区、        南滨片区04-04-04                     （非统征地）</t>
  </si>
  <si>
    <t>中信项目小计</t>
  </si>
  <si>
    <t>土储中心
招商局</t>
  </si>
  <si>
    <t>濠江区茂洲A15\B04地块</t>
  </si>
  <si>
    <t>第二期收入</t>
  </si>
  <si>
    <t>渔港B-02地块</t>
  </si>
  <si>
    <t>已中止挂牌，计划重新组织挂牌出让，争取第一期地价款在年底前实现收入</t>
  </si>
  <si>
    <t>渔港经济区D-01-02地块</t>
  </si>
  <si>
    <t>南山湾旅游度假区a01-06住宅用地</t>
  </si>
  <si>
    <t>住宅、康体用地</t>
  </si>
  <si>
    <t>河浦斧头山地段                            (高尔夫球场)</t>
  </si>
  <si>
    <t>市收储项目</t>
  </si>
  <si>
    <t>商住用地</t>
  </si>
  <si>
    <t>马滘大桥东西侧                        (马滘综合体)</t>
  </si>
  <si>
    <t>商服用地</t>
  </si>
  <si>
    <t>台商工业园区南部、安海路北侧、滨海中学斜对面，C03-03,、C05-03地块</t>
  </si>
  <si>
    <t>备选地块</t>
  </si>
  <si>
    <t>南山湾产业园区C-01-05地块</t>
  </si>
  <si>
    <t>汕头南新城市中心STN-02-03地块，河浦大道北侧、公共卫生医学中心对面、河浦高速出入口斜对面</t>
  </si>
  <si>
    <t>三河中学对面、河浦工业园区A01-05地块</t>
  </si>
  <si>
    <t>工业</t>
  </si>
  <si>
    <t>珠浦三联工业区A01-01                         (卫伦项目）</t>
  </si>
  <si>
    <t>高铁南站配套用地                   （战备油库）</t>
  </si>
  <si>
    <t>汕头南新城市中心STN-011-09、STN-011-10、STN-011-13、STN-011-14、STN-011-17、STN-011-18地块</t>
  </si>
  <si>
    <t>征地款未到位</t>
  </si>
  <si>
    <t>汕头南新城市中心STN-03-28地块（滨海工业区）</t>
  </si>
  <si>
    <t>已完成缴款</t>
  </si>
  <si>
    <t>中国（濠江）河浦片、台商片（电子电路工业基地）A04-03地块，河浦片区“红歧”地段</t>
  </si>
  <si>
    <t>意向企业（科彩新材料）已向工信局提出用地申请</t>
  </si>
  <si>
    <t>青洲盐场</t>
  </si>
  <si>
    <t>已编制出让方案报区政府审议</t>
  </si>
  <si>
    <t>府后路与工业东路交界处             （河浦粮库）</t>
  </si>
  <si>
    <t>中国（濠江）河浦片、台商片（电子电路工业基地）B03-03地块（联兴）</t>
  </si>
  <si>
    <t>地块已置换，取消</t>
  </si>
  <si>
    <t>土储中心
广澳街道</t>
  </si>
  <si>
    <t>广澳溪头工业区5宗地</t>
  </si>
  <si>
    <t>土储中心
工信局</t>
  </si>
  <si>
    <t>汕头市南山湾产业园B15-01地块内东南侧用地</t>
  </si>
  <si>
    <t>新增项目，第四季度  意向企业（金派）已向工信局提出用地申请</t>
  </si>
  <si>
    <t>交通运输用地</t>
  </si>
  <si>
    <t>府后路北侧十二头山地段                       （河浦客运站）</t>
  </si>
  <si>
    <t>教育科研用地</t>
  </si>
  <si>
    <t>河浦高级中学北侧</t>
  </si>
  <si>
    <t>新增项目已挂网公示</t>
  </si>
  <si>
    <t>自然资源局</t>
  </si>
  <si>
    <t>“三旧”改造项目           （青林塔脚池项目）</t>
  </si>
  <si>
    <t>青林塔脚池</t>
  </si>
  <si>
    <t>预计四季度,需上报市政府办理集体转国有</t>
  </si>
  <si>
    <t>协议</t>
  </si>
  <si>
    <t>“三旧”改造项目          （达埠经联社与智辉公司  项目）</t>
  </si>
  <si>
    <t>达西路地段</t>
  </si>
  <si>
    <t>预计本年度无法实现收入</t>
  </si>
  <si>
    <t>“三旧”改造项目               （西墩经联社达南路项目）</t>
  </si>
  <si>
    <t>达南路地段</t>
  </si>
  <si>
    <t>项目进展缓慢，预计本年度无收入</t>
  </si>
  <si>
    <t>其他补缴划拨项目</t>
  </si>
  <si>
    <t>不包括恒悦公司应补缴地价款4327.52万元</t>
  </si>
  <si>
    <t>补缴/划拨</t>
  </si>
  <si>
    <t>代编</t>
  </si>
  <si>
    <t>上缴新增建设用地有偿使用费                                     及有关资金</t>
  </si>
  <si>
    <t>土地基金区内项目小计</t>
  </si>
  <si>
    <t>一、土地基金合计</t>
  </si>
  <si>
    <t>二、城市基础设施配套费收入</t>
  </si>
  <si>
    <t>三、福彩公益金收入</t>
  </si>
  <si>
    <t>2021年度政府性基金收入合计</t>
  </si>
  <si>
    <t>其中：本级项目收入（不含中信项目）</t>
  </si>
  <si>
    <t>附表7</t>
  </si>
  <si>
    <t>汕头市濠江区2021年政府性基金预算支出计划功能科目调整表</t>
  </si>
  <si>
    <t>科目  编码</t>
  </si>
  <si>
    <t>比增  %</t>
  </si>
  <si>
    <t>政策性
调整</t>
  </si>
  <si>
    <t>批增</t>
  </si>
  <si>
    <t>同类调剂</t>
  </si>
  <si>
    <t>跨类调剂</t>
  </si>
  <si>
    <t>债券支出</t>
  </si>
  <si>
    <t>205</t>
  </si>
  <si>
    <t>教育</t>
  </si>
  <si>
    <t>20510</t>
  </si>
  <si>
    <t xml:space="preserve">  地方教育附加安排的支出</t>
  </si>
  <si>
    <t>2051001</t>
  </si>
  <si>
    <t xml:space="preserve">    农村中小学校舍建设</t>
  </si>
  <si>
    <t>2051099</t>
  </si>
  <si>
    <t xml:space="preserve">    其他地方教育附加安排的支出</t>
  </si>
  <si>
    <t>207</t>
  </si>
  <si>
    <t>文化体育与传媒</t>
  </si>
  <si>
    <t>20707</t>
  </si>
  <si>
    <t xml:space="preserve">  国家电影事业发展专项资金及对应专项债务收入安排的支出</t>
  </si>
  <si>
    <t>2070799</t>
  </si>
  <si>
    <t xml:space="preserve">    其他国家电影事业发展专项资金支出</t>
  </si>
  <si>
    <t>20799</t>
  </si>
  <si>
    <t xml:space="preserve">  其他文化体育与传媒支出</t>
  </si>
  <si>
    <t xml:space="preserve">    文化事业建设费支出</t>
  </si>
  <si>
    <t>208</t>
  </si>
  <si>
    <t>社会保障和就业</t>
  </si>
  <si>
    <t>20811</t>
  </si>
  <si>
    <t xml:space="preserve">  残疾人事业</t>
  </si>
  <si>
    <t xml:space="preserve">    扶持农村残疾人生产</t>
  </si>
  <si>
    <t xml:space="preserve">    其他残疾人就业保障金支出</t>
  </si>
  <si>
    <t>20860</t>
  </si>
  <si>
    <t xml:space="preserve">  残疾人就业保障金支出</t>
  </si>
  <si>
    <t xml:space="preserve">     其他残疾人就业保障金支出</t>
  </si>
  <si>
    <t>212</t>
  </si>
  <si>
    <t>城乡社区事务</t>
  </si>
  <si>
    <t>21207</t>
  </si>
  <si>
    <t xml:space="preserve">  政府住房基金支出</t>
  </si>
  <si>
    <t xml:space="preserve">    公共租赁住房租金支出</t>
  </si>
  <si>
    <t>21208</t>
  </si>
  <si>
    <t xml:space="preserve">  国有土地使用权出让收入安排的支出</t>
  </si>
  <si>
    <r>
      <rPr>
        <sz val="10"/>
        <rFont val="Times New Roman"/>
        <charset val="134"/>
      </rPr>
      <t xml:space="preserve">         </t>
    </r>
    <r>
      <rPr>
        <sz val="10"/>
        <rFont val="宋体"/>
        <charset val="134"/>
      </rPr>
      <t>征地和拆迁补偿支出</t>
    </r>
  </si>
  <si>
    <r>
      <rPr>
        <sz val="10"/>
        <rFont val="Times New Roman"/>
        <charset val="134"/>
      </rPr>
      <t xml:space="preserve">         </t>
    </r>
    <r>
      <rPr>
        <sz val="10"/>
        <rFont val="宋体"/>
        <charset val="134"/>
      </rPr>
      <t>土地开发支出</t>
    </r>
  </si>
  <si>
    <t xml:space="preserve">    城市建设支出</t>
  </si>
  <si>
    <r>
      <rPr>
        <sz val="10"/>
        <rFont val="Times New Roman"/>
        <charset val="134"/>
      </rPr>
      <t xml:space="preserve">         </t>
    </r>
    <r>
      <rPr>
        <sz val="10"/>
        <rFont val="宋体"/>
        <charset val="134"/>
      </rPr>
      <t>农村基础设施建设支出</t>
    </r>
  </si>
  <si>
    <t xml:space="preserve">    补助被征地农民支出</t>
  </si>
  <si>
    <r>
      <rPr>
        <sz val="10"/>
        <rFont val="Times New Roman"/>
        <charset val="134"/>
      </rPr>
      <t xml:space="preserve">         </t>
    </r>
    <r>
      <rPr>
        <sz val="10"/>
        <rFont val="宋体"/>
        <charset val="134"/>
      </rPr>
      <t>土地出让业务支出</t>
    </r>
  </si>
  <si>
    <r>
      <rPr>
        <sz val="10"/>
        <rFont val="Times New Roman"/>
        <charset val="134"/>
      </rPr>
      <t xml:space="preserve">          </t>
    </r>
    <r>
      <rPr>
        <sz val="10"/>
        <rFont val="宋体"/>
        <charset val="134"/>
      </rPr>
      <t>廉租住房支出</t>
    </r>
  </si>
  <si>
    <t xml:space="preserve">    教育资金安排的支出</t>
  </si>
  <si>
    <t>2120809</t>
  </si>
  <si>
    <t xml:space="preserve">    支付破产或改制企业职工安置费</t>
  </si>
  <si>
    <t xml:space="preserve">    公共租赁住房支出</t>
  </si>
  <si>
    <t xml:space="preserve">    农田水利建设资金安排的支出</t>
  </si>
  <si>
    <t xml:space="preserve">    其他国有土地使用权出让收入安排的支出</t>
  </si>
  <si>
    <t>21209</t>
  </si>
  <si>
    <t xml:space="preserve">  城市公用事业附加安排的支出</t>
  </si>
  <si>
    <t>2120901</t>
  </si>
  <si>
    <t xml:space="preserve">    城市公共设施</t>
  </si>
  <si>
    <t>2120902</t>
  </si>
  <si>
    <t xml:space="preserve">    城市环境卫生（城市公用事业附加安排的支出）</t>
  </si>
  <si>
    <t xml:space="preserve">    其他城市公用事业附加安排的支出</t>
  </si>
  <si>
    <t>21210</t>
  </si>
  <si>
    <t xml:space="preserve">  国有土地收益基金支出</t>
  </si>
  <si>
    <t xml:space="preserve">    征地和拆迁补偿支出</t>
  </si>
  <si>
    <t xml:space="preserve">    土地开发支出</t>
  </si>
  <si>
    <t xml:space="preserve">    其他国有土地收益基金支出</t>
  </si>
  <si>
    <t>21211</t>
  </si>
  <si>
    <t xml:space="preserve">  农业土地开发资金支出</t>
  </si>
  <si>
    <t>21212</t>
  </si>
  <si>
    <t xml:space="preserve">  新增建设用地土地有偿使用费安排的支出</t>
  </si>
  <si>
    <t xml:space="preserve">    基本农田建设和保护支出</t>
  </si>
  <si>
    <t xml:space="preserve">    土地整理支出</t>
  </si>
  <si>
    <t>21213</t>
  </si>
  <si>
    <t xml:space="preserve">  城市基础设施配套费安排的支出</t>
  </si>
  <si>
    <t>2121301</t>
  </si>
  <si>
    <t>2121302</t>
  </si>
  <si>
    <t xml:space="preserve">    城市环境卫生</t>
  </si>
  <si>
    <t xml:space="preserve">    其他城市基础设施配套费安排的支出</t>
  </si>
  <si>
    <t>213</t>
  </si>
  <si>
    <t>农林水事务</t>
  </si>
  <si>
    <t>21362</t>
  </si>
  <si>
    <t xml:space="preserve">  森林植被恢复费安排的支出</t>
  </si>
  <si>
    <t xml:space="preserve">    森林培育</t>
  </si>
  <si>
    <t xml:space="preserve">    其他森林植被恢复费安排的支出</t>
  </si>
  <si>
    <t>21364</t>
  </si>
  <si>
    <t xml:space="preserve">  地方水利建设基金支出</t>
  </si>
  <si>
    <t xml:space="preserve">    其他地方水利建设基金支出</t>
  </si>
  <si>
    <t>21370</t>
  </si>
  <si>
    <t xml:space="preserve">  水土保持补偿费安排的支出</t>
  </si>
  <si>
    <t>2137003</t>
  </si>
  <si>
    <t xml:space="preserve">    其他水土保持补偿费安排的支出</t>
  </si>
  <si>
    <t>21399</t>
  </si>
  <si>
    <t>2139999</t>
  </si>
  <si>
    <t>214</t>
  </si>
  <si>
    <t>交通运输</t>
  </si>
  <si>
    <t>21401</t>
  </si>
  <si>
    <t xml:space="preserve">  公路水路运输</t>
  </si>
  <si>
    <t xml:space="preserve">    船舶港务费安排的支出</t>
  </si>
  <si>
    <t>21462</t>
  </si>
  <si>
    <t xml:space="preserve">  车辆通行费安排支出</t>
  </si>
  <si>
    <t>2146299</t>
  </si>
  <si>
    <t xml:space="preserve">    其他车辆通行费安排的支出</t>
  </si>
  <si>
    <t>215</t>
  </si>
  <si>
    <t>资源勘探信息等支出</t>
  </si>
  <si>
    <t>21560</t>
  </si>
  <si>
    <t xml:space="preserve">  散装水泥专项资金及对应专项债务收入安排的支出</t>
  </si>
  <si>
    <t>2156099</t>
  </si>
  <si>
    <t xml:space="preserve">    散装水泥专项资金安排的支出</t>
  </si>
  <si>
    <t>21561</t>
  </si>
  <si>
    <t xml:space="preserve">  新型墙体材料专项基金及对应专项债务收入安排的支出</t>
  </si>
  <si>
    <t>2156199</t>
  </si>
  <si>
    <t xml:space="preserve">    新型墙体材料专项基金安排的支出</t>
  </si>
  <si>
    <t>216</t>
  </si>
  <si>
    <t>21660</t>
  </si>
  <si>
    <t xml:space="preserve">  旅游发展基金支出</t>
  </si>
  <si>
    <t>2166004</t>
  </si>
  <si>
    <t xml:space="preserve">    地方旅游开发项目补助</t>
  </si>
  <si>
    <t>229</t>
  </si>
  <si>
    <t>22904</t>
  </si>
  <si>
    <t xml:space="preserve"> 其他政府性基金及对应专项收入安排的支出</t>
  </si>
  <si>
    <t>2290402</t>
  </si>
  <si>
    <t xml:space="preserve">   其他地方自行试点项目收益专项债券收入安排的支出</t>
  </si>
  <si>
    <t>22908</t>
  </si>
  <si>
    <t xml:space="preserve"> 彩票发行销售机构业务费安排的支出</t>
  </si>
  <si>
    <t>2290804</t>
  </si>
  <si>
    <t xml:space="preserve">   福利彩票销售机构的业务费支出</t>
  </si>
  <si>
    <t>22960</t>
  </si>
  <si>
    <r>
      <rPr>
        <sz val="10"/>
        <rFont val="Times New Roman"/>
        <charset val="134"/>
      </rPr>
      <t xml:space="preserve">     </t>
    </r>
    <r>
      <rPr>
        <sz val="10"/>
        <rFont val="宋体"/>
        <charset val="134"/>
      </rPr>
      <t>彩票公益金安排的支出</t>
    </r>
  </si>
  <si>
    <t>2296001</t>
  </si>
  <si>
    <r>
      <rPr>
        <sz val="10"/>
        <rFont val="Times New Roman"/>
        <charset val="134"/>
      </rPr>
      <t xml:space="preserve">         </t>
    </r>
    <r>
      <rPr>
        <sz val="10"/>
        <rFont val="宋体"/>
        <charset val="134"/>
      </rPr>
      <t>用于补充全国社会保障基金的彩票公益金支出</t>
    </r>
  </si>
  <si>
    <t>2296002</t>
  </si>
  <si>
    <t xml:space="preserve">        用于社会福利的彩票公益金支出</t>
  </si>
  <si>
    <t>2296003</t>
  </si>
  <si>
    <t xml:space="preserve">        用于体育事业的彩票公益金支出</t>
  </si>
  <si>
    <t>2296004</t>
  </si>
  <si>
    <t xml:space="preserve">        用于教育事业的彩票公益金支出</t>
  </si>
  <si>
    <t>2296006</t>
  </si>
  <si>
    <t xml:space="preserve">        用于残疾人事务的彩票公益金支出</t>
  </si>
  <si>
    <t>2296007</t>
  </si>
  <si>
    <t xml:space="preserve">        用于城市医疗救助的彩票公益金支出 </t>
  </si>
  <si>
    <t>2296008</t>
  </si>
  <si>
    <t xml:space="preserve">        用于农村医疗救助的彩票公益金支出 </t>
  </si>
  <si>
    <t>2296010</t>
  </si>
  <si>
    <t xml:space="preserve">        用于文化事业的彩票公益金支出 </t>
  </si>
  <si>
    <t>2296013</t>
  </si>
  <si>
    <t xml:space="preserve">        用于城乡医疗救助的彩票公益金支出 </t>
  </si>
  <si>
    <t>2296099</t>
  </si>
  <si>
    <t xml:space="preserve">        用于其他社会公益事业的彩票公益金支出</t>
  </si>
  <si>
    <t>230</t>
  </si>
  <si>
    <t>23004</t>
  </si>
  <si>
    <t xml:space="preserve">  政府性基金转移支付</t>
  </si>
  <si>
    <r>
      <rPr>
        <sz val="10"/>
        <rFont val="宋体"/>
        <charset val="134"/>
      </rPr>
      <t xml:space="preserve"> </t>
    </r>
    <r>
      <rPr>
        <sz val="10"/>
        <rFont val="宋体"/>
        <charset val="134"/>
      </rPr>
      <t xml:space="preserve">   </t>
    </r>
    <r>
      <rPr>
        <sz val="10"/>
        <rFont val="宋体"/>
        <charset val="134"/>
      </rPr>
      <t>政府性基金补助支出</t>
    </r>
  </si>
  <si>
    <t>23008</t>
  </si>
  <si>
    <t xml:space="preserve">  调出资金</t>
  </si>
  <si>
    <t>23009</t>
  </si>
  <si>
    <t xml:space="preserve">  年终结余</t>
  </si>
  <si>
    <t>231</t>
  </si>
  <si>
    <t>23104</t>
  </si>
  <si>
    <t xml:space="preserve">  地方政府专项债务还本支出</t>
  </si>
  <si>
    <t>2310411</t>
  </si>
  <si>
    <t xml:space="preserve">    国有土地使用权出让金债务还本支出</t>
  </si>
  <si>
    <t>232</t>
  </si>
  <si>
    <t>23204</t>
  </si>
  <si>
    <t xml:space="preserve">  地方政府专项债务付息支出</t>
  </si>
  <si>
    <t>2320411</t>
  </si>
  <si>
    <t xml:space="preserve">    国有土地使用权出让金债务付息支出</t>
  </si>
  <si>
    <t>2320431</t>
  </si>
  <si>
    <t xml:space="preserve">    土地储备专项债券付息支出</t>
  </si>
  <si>
    <t>2320498</t>
  </si>
  <si>
    <t xml:space="preserve">    其他地方自行试点项目收益专项债券付息支出</t>
  </si>
  <si>
    <t>233</t>
  </si>
  <si>
    <t>23304</t>
  </si>
  <si>
    <t xml:space="preserve">  地方政府专项债务发行费用支出</t>
  </si>
  <si>
    <t>2330411</t>
  </si>
  <si>
    <t xml:space="preserve">    国有土地使用权出让金债务发行费用支出</t>
  </si>
  <si>
    <t>2330431</t>
  </si>
  <si>
    <t xml:space="preserve">    土地储备专项债券发行费用支出</t>
  </si>
  <si>
    <t>2330498</t>
  </si>
  <si>
    <t xml:space="preserve">    其他地方自行试点项目收益专项债券发行费用支出</t>
  </si>
  <si>
    <t>基金预算支出合计</t>
  </si>
  <si>
    <t>附表8</t>
  </si>
  <si>
    <t>汕头市濠江区2021年本级政府性基金预算支出项目调整表</t>
  </si>
  <si>
    <t>归口股室名称</t>
  </si>
  <si>
    <t>区土储中心</t>
  </si>
  <si>
    <t>中信南滨片区统征地项目</t>
  </si>
  <si>
    <t>根据今年收入相应安排12.24亿元，加去年欠款2.66亿，合计约需安排14.9亿元，拟建议：财政预算3.97亿元；上级补助2.6亿元；债券归垫资金3.8亿元，缺口4.53亿元纳入以后年度预算安排。</t>
  </si>
  <si>
    <t>中信南滨片区非统征地项目</t>
  </si>
  <si>
    <t>河浦医院二期征地项目</t>
  </si>
  <si>
    <t>土地移交后，需支付补偿协议10%，90.4106万元，清障奖励金102.8684万元；玉新街道协调费9.8445万元，滨海街道协调费5.9814万元；玉新街道清障奖励金14.7668万元，滨海街道清障奖励金8.9721万元。</t>
  </si>
  <si>
    <t>河浦中心区交通设施用地（河浦客运站）收储项目</t>
  </si>
  <si>
    <t>一次性补偿款10% 2.0856万元，街道协调费1.433万元，河南社区清障奖励7.43145万元</t>
  </si>
  <si>
    <t>河浦粮库用地平整项目</t>
  </si>
  <si>
    <t>仍需平整工程相关费用共57.163564万元，其中：监理费70%1.25664万元；剩余90%进度款54.732846万元；文明措施费50% 1.174078万元。</t>
  </si>
  <si>
    <t>滨海工业区征地项目</t>
  </si>
  <si>
    <t>土地移交后，需支付补偿协议10%，21.8062万元，街道、企投协调费10.0847万元，社保预计20万元。</t>
  </si>
  <si>
    <t>达濠客运站平整项目</t>
  </si>
  <si>
    <t>区政府工作会议纪要（2020年第2期）；汕濠发改预[2020]22号，新增两万用于工程测量费</t>
  </si>
  <si>
    <t>350高铁汕头南站配套用地项目（含征地和平整）</t>
  </si>
  <si>
    <t>1、征地：征地费用约31715万元。其中①征地补偿、青苗及附着物、奖励金、协调费29万元/亩，计25293.8万元；②失地农民养老保障金约2万元/亩，计1744万元；③耕地占用税3.3333万元/亩，计2800万元；④留用地划留资金9万/亩,计1177万元;⑤森林植被费500万元；⑥卫片执法补助资金预计200万元。目前已支付7990万元。
2、平整：按已征面积400亩实施平整，每亩8万计3200万元</t>
  </si>
  <si>
    <t>珠浦三联工业区A01-01地块收储项目（卫伦用地）</t>
  </si>
  <si>
    <t>面积212.113亩，收购价款12302.55万元。</t>
  </si>
  <si>
    <t>达濠渔港一期平整项目</t>
  </si>
  <si>
    <t>该项目总投5916.48万元，已支付3171.37万元</t>
  </si>
  <si>
    <t>渔港经济区综合运营项目</t>
  </si>
  <si>
    <t>汕濠办文【2020】Z3-0832号，之前已支付2000万元。</t>
  </si>
  <si>
    <t>高铁南站配套用地（战备油站）</t>
  </si>
  <si>
    <t>1、征地：面积约72.31亩，总费用3018万元，其中：土地补偿13万元/亩940万元；青苗附着物、排洪沟改造补助1121万元；包干奖励1.8万元/亩131万元；社保8万元/亩578万元，耕地占用税238万元，执法处罚补助10万元。 
2、平整费用578万元，按每亩8万计（包围护）</t>
  </si>
  <si>
    <t>高铁南站配套用地（战备油站）平整项目</t>
  </si>
  <si>
    <t>北山湾生活配套区</t>
  </si>
  <si>
    <t>征地补偿及社保等各项补偿费用约1257万元，收回费用约668万元，街道奖励约56万元，其他费用约284万元</t>
  </si>
  <si>
    <t>青洲盐场一期二步</t>
  </si>
  <si>
    <t>面积983.14亩，收购价款8868.1125万元，已下达6600万元，需支付2268.1125万元。</t>
  </si>
  <si>
    <t>青洲盐场一、二期项目</t>
  </si>
  <si>
    <t>农用地转用面积约760亩，需支付耕地占用税2534万元</t>
  </si>
  <si>
    <t>青洲盐场一、二期平整项目</t>
  </si>
  <si>
    <t>项目总投9531.56万元，目前已拨1000万。面积约2721.92亩，一期预算约2403.95万元，二期概算约6931.03万元，扣除已拨付1000万元、以及年初预算3000万元，尚需约5934.98万元。</t>
  </si>
  <si>
    <t>马滘工业园区生活配套区基础设施工程项目</t>
  </si>
  <si>
    <t>总投5884.39万元，目前已拨4031.57万元。该项目定于2021年竣工结算，按结算审核结果支付</t>
  </si>
  <si>
    <t>马滘工业园区生活配套区基础设施工程项目二期横一路征收项目</t>
  </si>
  <si>
    <t>需支付补充协议10%约12.584万，奖励金8.84万，耕地占用税8万元。</t>
  </si>
  <si>
    <t>茂州片区A-04-02与玉新街道北片区A-7-02土地整理开发工程</t>
  </si>
  <si>
    <t>该项目总投2313.3万元，目前已拨款768.84万元。该项目定于2021年竣工结算，按结算审核结果支付</t>
  </si>
  <si>
    <t>礐石街道茂南经联社大头埔地段约4.5075亩集体用地</t>
  </si>
  <si>
    <t>耕地占用税15.025万元，耕地开垦费8.4140万元</t>
  </si>
  <si>
    <t>广澳物流园E01地块平整项目</t>
  </si>
  <si>
    <t>清障工作奖励金5万元，工程结算款18.341228万元，监理费1.4357万元</t>
  </si>
  <si>
    <t>礐石派出所项目用地</t>
  </si>
  <si>
    <t>补充协议包干经费10%需8.3736，年初预算6.52，尚需1.1853万元，5万社会稳定风险评估报告编制费</t>
  </si>
  <si>
    <t>储备用地巡查和管养围护费用</t>
  </si>
  <si>
    <t>青洲盐场土地收储工作协调经费</t>
  </si>
  <si>
    <t>按照区政府常务会议纪要，按0.2万元/亩拨给经信局作为收储工作协调经费，其中首期197万元已拨资金108万元，二期1906.22亩</t>
  </si>
  <si>
    <t>河渡海岸边违建整改拆除专项行动经费</t>
  </si>
  <si>
    <t>汕濠办文[2020]Z2-0060号</t>
  </si>
  <si>
    <t>河浦街道河南社区尖山洋段用地征地补偿款</t>
  </si>
  <si>
    <t>汕濠办文【2020】Z3-2390号</t>
  </si>
  <si>
    <t>三联工业区历史征地款及利息（违约金）</t>
  </si>
  <si>
    <t>汕濠办文【2020】Z2-0064号</t>
  </si>
  <si>
    <t>收回河浦街道一工区18.366亩存量工业用地的国有建设用地使用权费用</t>
  </si>
  <si>
    <t>汕濠办文[2020]Z2-1066号</t>
  </si>
  <si>
    <t>广澳街道</t>
  </si>
  <si>
    <t>开放公园基建前期青苗及附着物补偿</t>
  </si>
  <si>
    <t>广澳溪头工业区5宗地征地平整包干费</t>
  </si>
  <si>
    <t>备注：即广澳溪头工业区5宗地基础设施和解决用地遗留问题经费</t>
  </si>
  <si>
    <t>东湖路两侧拆违工作包干经费</t>
  </si>
  <si>
    <t>汕濠办文[2020]Z3-2010号</t>
  </si>
  <si>
    <t>礐石街道</t>
  </si>
  <si>
    <t>茂南社区清障包干工作经费</t>
  </si>
  <si>
    <t>汕濠办文【2020】Z4-1363号</t>
  </si>
  <si>
    <t>河浦粮所土地确权地价款</t>
  </si>
  <si>
    <t>汕濠办文【2020】Z3-0858号</t>
  </si>
  <si>
    <t>玉新街道</t>
  </si>
  <si>
    <t>燎原社区排洪改道青苗和附着物补偿资金</t>
  </si>
  <si>
    <t>汕濠办文【2020】Z3-1868号</t>
  </si>
  <si>
    <t>广东省汕头市濠江区茂洲片区新型城镇化综合开发PPP项目</t>
  </si>
  <si>
    <t>（1）汕濠办文【2021】Z4-0882号：城市建设用地农用地转用和土地征收实施方案占用耕地有关费用7707.8万（其中6000万已支出，剩下1707.8万未支出）；
（2）汕濠办文【2021】Z4-1290号：缴交虎头山隧道及南延工程项目耕地占用税12.51万元（已支出）；
（3）汕濠办文【2021】Z4-0328号：占用高标准农田落实补建26万元（未支出）；
（4）预留相关征拆费用1700万：如征地预存款1014万、被征地农民社会保障金401万、留用地货币补偿105万、勘测定界费用47万、耕地开垦费115万等</t>
  </si>
  <si>
    <t>被征地农民养老保障金</t>
  </si>
  <si>
    <t>茂南小区综合楼桩基工程款历史遗留欠款</t>
  </si>
  <si>
    <t>（新增项目）经区政府研究同意，安排资金结付该工程项目欠款，汕濠办文【2021】Z2-1126号</t>
  </si>
  <si>
    <t>青篮片区用地</t>
  </si>
  <si>
    <t>面积约699亩，前期组件报批费用26589.96万元，其中：土地补偿15.69万元/亩10967.31万元；青苗附着物补偿14.35万元/亩10030.65万元；暂定社保8万元/亩5592万元。</t>
  </si>
  <si>
    <t>茂洲次中心总部用地项目</t>
  </si>
  <si>
    <t>茂洲次中心总范围面积约1804亩，视用地指标下达情况先组件报批178亩。178亩用地征地前期组件报批费用6771.12万元，其中：土地补偿15.69万元/亩2792.82万元；青苗附着物补偿14.35万元/亩2554.3万元；暂定社保8万元/亩1424万元。</t>
  </si>
  <si>
    <t>征地收储小计</t>
  </si>
  <si>
    <t>南山湾产业园（一期）及连接主干道工程项目及人行天桥工程进度欠款</t>
  </si>
  <si>
    <t>汕头市滨海临港产业片区基础设施配套项目</t>
  </si>
  <si>
    <t>工贸股调剂往经建股</t>
  </si>
  <si>
    <t>汕头海上风电产业园基础设施配套项目</t>
  </si>
  <si>
    <t>粤鑫公司</t>
  </si>
  <si>
    <t>疏港大道10kv澳柏线电力通道</t>
  </si>
  <si>
    <t>1、工程款：项目已完成建设，由于尚未结算审核，合同价暂按预算审定工程费982422.60元计，前期已支付工程款为685145.78元，本次申请余款297276.82元。                  
2、设计费：合同金额为29400元，前期已付14700元，本次申请尾款14700元。                                        
以上两项合计：311976.82元。</t>
  </si>
  <si>
    <t>澳旺路、同盛路、三寮路道路建设</t>
  </si>
  <si>
    <t>1、工程款：项目已完成建设，由于尚未完成财政结算审核，最终合同价暂按预算审核工程费39945972.51元计，前期已支付工程款为32252226.45元，余款7693746.06元。                    
2、设计费：合同价为691600元，前期已付553280元，尾款138320元。                                    
3、监理费：合同价为481263元，前期已付240631.50元，余款240631.50元。      
4、检测费：合同价为936072.56元，前期已付795661.68元，余款140410.88元。  
5、施工图审查费：合同价为50934元，前期已付40747.2元，余款10186.8元。  
6、环保验收：合同价为56480.00元，前期已付28240.00元，余款28240.00元。
以上三项合计：8251535.24元。</t>
  </si>
  <si>
    <t>滨海工业区道路建设</t>
  </si>
  <si>
    <t>1、工程款：项目已完成建设及结算审核，审定金额为8175338.55元，前期已支付工程款为7766571.62元，本次申请余款408766.93元。                  
2、设计费：合同金额为119440元，前期已付38400元，本次申请尾款81040元。                                    
3、监理费：纬一路监理费总额为133100元，前期已付119790元，本次申请余款13310元。      
以上三项合计：503116.93元。</t>
  </si>
  <si>
    <t>滨海工业区电力通道</t>
  </si>
  <si>
    <t xml:space="preserve">
1、工程款：目前项目已完成建设及财政结算审核，结算金额为1627096.66元，前期已付工程款为1578253.76元（累计支付至结算价的97%），由于质保期限已满，本次申请项目质量保证金48842.90元。 
2、监理费：最终监理费为46758.81元，前期已付45900元，本次申请余款858.81元。          
以上两项合计：49701.71元。</t>
  </si>
  <si>
    <t>滨海工业区经二路</t>
  </si>
  <si>
    <t>1、工程款：项目已完成建设及结算定案，定案金额为3622181.68元，前期已支付工程款为3441072.60元（累计支付至定案价的95%），本次申请余下5%，即181109.08元。                  
2、设计费：合同金额为125000.00元，前期已付62500.00元，本次申请尾款62500.00元。                                    
3、监理费：监理费总额为71719.00元，前期已付65000.00元，本次申请余款6719.00元。      
以上三项合计：250328.08元。</t>
  </si>
  <si>
    <t>广澳物流园电力通道</t>
  </si>
  <si>
    <t>1、工程款：目前项目已完成建设及财政结算审核，结算金额为3969825.43元，前期已付工程款为3850730.67元（累计支付至结算价的97%），由于质保期限已满，本次申请项目质量保证金，即3969825.43元×3%=119094.76元。                                                             
2、监理费：最终监理费为61982.60元，前期已付61200元，本次申请余款782.60元。         
以上两项合计：119877.36元。</t>
  </si>
  <si>
    <t>汕头市台商投资区（濠江片）道路及市政配套工程</t>
  </si>
  <si>
    <t>汕濠办文【2019】Z2-1499-7号，工程余款</t>
  </si>
  <si>
    <t>解决三联工业区珠浦片基础设施配套</t>
  </si>
  <si>
    <t>需400万，未付。汕濠府办财函【2018】377号</t>
  </si>
  <si>
    <t>广澳物流园广澳路及横二路</t>
  </si>
  <si>
    <t>年初未列入预算，合同，1.质量保证金8.14万元；
2.监理费5.10万元；
3.设计费8.12万元。</t>
  </si>
  <si>
    <t>广澳物流园片区
电力通道</t>
  </si>
  <si>
    <t>年初未列入预算，合同，监理费0.16万元。</t>
  </si>
  <si>
    <t>南山湾文旅综合体项目</t>
  </si>
  <si>
    <t>汕濠办文【2021】Z2-1011、1173号一期征收约515亩及收回约210亩需约4.7亿元，扣除已增列入预算约1.18亿元及已预拨付1000万元,尚需约3.42亿元。除了暂付的5914.06万外，还有3600.7404从预留资金出了。</t>
  </si>
  <si>
    <t>园区投入小计</t>
  </si>
  <si>
    <t>疏港大道、安海路、河中路人行道及港湾式公交站周边标识线</t>
  </si>
  <si>
    <t>住房保障工作经费</t>
  </si>
  <si>
    <t>教师公寓、海马池、金碧湾公寓公租房物业管理费</t>
  </si>
  <si>
    <t>公共租赁住房租金支出</t>
  </si>
  <si>
    <t>东湖金碧湾公租房后续配套设施建设费用</t>
  </si>
  <si>
    <t>公租房修缮</t>
  </si>
  <si>
    <t>濠江区博物馆装饰装修工程</t>
  </si>
  <si>
    <t>预算审核金额317.03万元，已支付209.78万元，剩余应付款约107.25万元，余数调减</t>
  </si>
  <si>
    <t>区综合文化活动中心建设项目夹胶钢化玻璃屋面及新建冲孔板外墙装饰面工程资金</t>
  </si>
  <si>
    <t>濠江区图书馆搬迁修缮工程包干经费</t>
  </si>
  <si>
    <t>区代建中心</t>
  </si>
  <si>
    <t>汕头市濠江区亚青会基础设施及场馆改造项目（广达大道改造工程）</t>
  </si>
  <si>
    <t>根据汕濠办文【2021】Z3-1101号：先行预付4000万元，并列入预算调整。因8月份发行的债券1亿元中，单位申请支付5823.37万元，1亿剩余4176.63万将抵扣已预付的4000万元，再剩余176.63万元可抵扣年初预算资金，故部门预算调减176.63万元。</t>
  </si>
  <si>
    <t>汕头市濠江区亚青会基础设施及场馆改造项目（双泉公园体育馆提升改造项目及华南师范大学附属濠江实验学校9#楼体艺馆提升改造项目）</t>
  </si>
  <si>
    <t>南滨绿地公园、石林湖公园建设工程项目</t>
  </si>
  <si>
    <t>亚青会项目。4月发行专项债券中，抵扣年初已支付的4762.54万元，8月将发行债券2000万元，第四季度预计发行7000万元，已足够支付项目建设费用。剩余327.46万用于项目初步设计费</t>
  </si>
  <si>
    <t>广达大道等道路公交站亭（牌）建设项目</t>
  </si>
  <si>
    <t>汕头市濠江区2019年四好农村路建设工程项目</t>
  </si>
  <si>
    <t>上级结转资金尚余1344.32万元未支付，其中涉农资金1061.38万元。</t>
  </si>
  <si>
    <t>濠江区产城融合建设项目</t>
  </si>
  <si>
    <t>深汕高速公路达濠—河浦段路灯安装工程（其他费用）</t>
  </si>
  <si>
    <t>增加0.18万元单位已垫付印花税款</t>
  </si>
  <si>
    <t>濠江区东湖东路和周边基础设施及东湖西路污水管网建设项目</t>
  </si>
  <si>
    <t>项目总投155949.81万元，已支付75100.88万，尚未财审。8月份发行新增债券1.2亿元，建议调减部门预算资金。</t>
  </si>
  <si>
    <t>双泉公园改造（一期）及体育馆建设项目</t>
  </si>
  <si>
    <t>濠江区妇幼保健院门诊部建设工程</t>
  </si>
  <si>
    <t>达濠国家一级渔港建设项目</t>
  </si>
  <si>
    <t>人民医院</t>
  </si>
  <si>
    <t>汕头市濠江区人民医院旧住院楼及门诊楼改造工程项目</t>
  </si>
  <si>
    <t>单位已报用款申请1322.53万元</t>
  </si>
  <si>
    <t>河中路中段（岗背路段）绿化升级改造工程项目</t>
  </si>
  <si>
    <t>汕头市英国领事署旧址修缮工程</t>
  </si>
  <si>
    <t>会汀港排洪渠污水整治及生态修复工程</t>
  </si>
  <si>
    <t>项目总投11651.96万元，2021年预计发行债券6000万元，建议保留100万元用于项目前期费用。</t>
  </si>
  <si>
    <t>汕头市濠江区沿江路改造升级工程</t>
  </si>
  <si>
    <t>区卫生健康局办公场地改建经费</t>
  </si>
  <si>
    <t>珠浦医院</t>
  </si>
  <si>
    <t>珠浦医院预防接种门诊标准化改造和污水处理系统建设包干经费</t>
  </si>
  <si>
    <t>区市政所</t>
  </si>
  <si>
    <t>广澳港口至上海电气公司市政设施迁移及修复项目</t>
  </si>
  <si>
    <t>区环卫事务中心</t>
  </si>
  <si>
    <t>马滘垃圾压缩站建设（新建）</t>
  </si>
  <si>
    <t>项目取消实施（应付款5.46万元为项目已发生的前期费用）</t>
  </si>
  <si>
    <t>生活垃圾综合处理项目经费</t>
  </si>
  <si>
    <t>濠江区数字化城市管理项目</t>
  </si>
  <si>
    <t>经建调剂往工贸</t>
  </si>
  <si>
    <t>区劳资纠纷应急指挥（处置）中心重建经费</t>
  </si>
  <si>
    <t>濠江区磊广路（华侨中学处）人行天桥国防光缆加固维护迁改项目</t>
  </si>
  <si>
    <t>2018年区政府会议纪要第35期</t>
  </si>
  <si>
    <t>河浦大道改造工程、安海路一期工程缴纳城市基础设施配套费</t>
  </si>
  <si>
    <t>康复中心建设项目保修金</t>
  </si>
  <si>
    <t>区新城办</t>
  </si>
  <si>
    <t>南滨石林公园项目前期咨询服务</t>
  </si>
  <si>
    <t>汕濠办文【2020】Z3-1009号</t>
  </si>
  <si>
    <t>开放公园建设</t>
  </si>
  <si>
    <t>职教中心</t>
  </si>
  <si>
    <t>新校区建设及设备购置</t>
  </si>
  <si>
    <t>华附濠江实验学校开办补助经费（设备购置）</t>
  </si>
  <si>
    <t>汕头市濠江区全区污水管网完善建设PPP项目</t>
  </si>
  <si>
    <t>用于全区污水管网完善建设PPP项目股权投资等</t>
  </si>
  <si>
    <t>广东省汕头市濠江区智慧型机械式公共停车楼PPP项目</t>
  </si>
  <si>
    <t>用于智慧型机械式公共停车楼PPP项目绩效服务费等</t>
  </si>
  <si>
    <t>预留濠江湾“一江两岸”流域水环境修复及周边配套设施建设项目前期及建设费用</t>
  </si>
  <si>
    <t>扶持村级集体经济发展试点区级配套资金</t>
  </si>
  <si>
    <t>乡村振兴战略实绩考核区级奖励资金</t>
  </si>
  <si>
    <t>河浦街道</t>
  </si>
  <si>
    <t>河浦街道水环境综合治理工程补助资金</t>
  </si>
  <si>
    <t>濠江区大坪排洪沟河浦高级中学段改建工程</t>
  </si>
  <si>
    <t>濠江东西岸堤围达标加固工程尾款</t>
  </si>
  <si>
    <t>2021年区级涉农资金</t>
  </si>
  <si>
    <t>预留濠江“一江两岸”生态环境治理及产城融合开发建设项目前期有关费用</t>
  </si>
  <si>
    <t xml:space="preserve">（1）前期费用合计约413万：项目建议书及可行性研究报告编制费用95.63万、重大项目社会稳定风险分析报告编制费用63.93万、重大项目社会稳定风险评估报告编制费用69.33万、项目编制一方案两报告专业咨询服务费用95万、项目法律咨询服务费用25万、项目可行性研究报告评估费用18.9万、项目技术审查费用45万（PPP项目前期费用，不包含ABO模式的783万。）
（2）首期注册资本金约400万         </t>
  </si>
  <si>
    <t>三屿围海堤（濠江段）达标加固工程</t>
  </si>
  <si>
    <t>汕濠财审函[2021]19号，按工程结算终审定案金额减去已付款，尚结欠734.25722万元需列入预算调整。</t>
  </si>
  <si>
    <t>濠江区中小河流治理工程</t>
  </si>
  <si>
    <t>工程已完工验收，按合同约定需付还各项费用941.225243万元，因年初预算没有批复，所以需列入预算调整。</t>
  </si>
  <si>
    <t>汕头市濠江区亚青会改造项目（华南师范大学附属濠江实验学校足球场改造项目)</t>
  </si>
  <si>
    <t>亚青会项目。已于6月竣工验收（区政府工作会议纪要第3期），按合同约定项目完成财审前应付款项199.55万元</t>
  </si>
  <si>
    <t>汕头市濠江区2020年“四好农村路”
建设工程</t>
  </si>
  <si>
    <t>总投3904.1万元。项目预计今年年底完工（汕濠办文[2021]Z4-0498号），按施工合同约定，支付至工程量80%为2520.9万元，加招标代理费17.18万元，建议预算调整列2538.1万元。</t>
  </si>
  <si>
    <t>濠江海上风电送出线路管廊工程及勒门海上风电接入系统工程西段架空线路与电缆电气部分</t>
  </si>
  <si>
    <t>项目预计今年年底完工，但项目尚未立项，根据市政府工作会议纪要[2021]54号：约8472万元由濠江政府负责出资建设，并建议7000万元由大唐公司出资。预算调整增加8472-7000=1472万元。</t>
  </si>
  <si>
    <t>濠江区亚青会改造项目(高尔夫俱乐部球场提升改造项目)</t>
  </si>
  <si>
    <t>亚青会项目（区委工作会议纪要第8期），但项目尚未立项，未开展。</t>
  </si>
  <si>
    <t>濠江区老旧小区改造规划（2021-2025年）编制费用</t>
  </si>
  <si>
    <t>汕住建〔2021〕72号</t>
  </si>
  <si>
    <t>汕头市濠江区南滨路西段改造工程</t>
  </si>
  <si>
    <t>汕头市濠江区综合交通运输体系发展“十四五”规划</t>
  </si>
  <si>
    <t>根据《汕头市濠江区人民政府关于印发&lt;汕头市濠江区“十四五”规划编制工作方案&gt;的通知》（汕濠府办[2020]2号）的文件要求，我局需完成汕头市濠江区综合交通运输体系发展“十四五”规划，该项工作已完成合同签订并且正在进行中。</t>
  </si>
  <si>
    <t>濠江区普及管道燃气建设补助经费</t>
  </si>
  <si>
    <t>《汕头市人民政府办公室关于印发汕头市中心城区加快普及管道燃气建设工作方案的通知》（汕府办【2020】7号）。由区住建局编制的《濠江区加快普及管道燃气建设工作实施方案》：需要财政资金分三年投入：2021年1055万，2022年8091.6万，2023年8520.4万。合计17667万元，涉及用户约48730户。建议2021年先安排800万元按照项目进度支付。</t>
  </si>
  <si>
    <t>区红十字会</t>
  </si>
  <si>
    <t>区红十字会业务用房搬迁及应急救护培训基地建设</t>
  </si>
  <si>
    <t>区政府工作会议纪要2020年第73期.项目尚未立项。</t>
  </si>
  <si>
    <t>建设修缮应急垃圾压缩站</t>
  </si>
  <si>
    <t>区供销社</t>
  </si>
  <si>
    <t>汕头市濠江区禽畜屠宰肉食品生产冷链物流基地</t>
  </si>
  <si>
    <t>非税收入缴款通知书2份（项目申请80万元前期费用，其中有54.54万元可作为非税收入）</t>
  </si>
  <si>
    <t>濠江区工业和信息化局服务企业用房维修改造项目</t>
  </si>
  <si>
    <t>玉新街道社区卫生服务中心</t>
  </si>
  <si>
    <t>消防安全隐患建设经费</t>
  </si>
  <si>
    <t>达濠街道社区卫生服务中心</t>
  </si>
  <si>
    <t>礐石街道社区卫生服务中心</t>
  </si>
  <si>
    <t>广澳街道社区卫生服务中心</t>
  </si>
  <si>
    <t>马滘街道社区卫生服务中心</t>
  </si>
  <si>
    <t>河浦街道社区卫生服务中心</t>
  </si>
  <si>
    <t>滨海街道社区卫生服务中心</t>
  </si>
  <si>
    <t>磊广路与振兴路交叉口交通设施升级改造工程</t>
  </si>
  <si>
    <t>基建小计</t>
  </si>
  <si>
    <t>区人民医院改扩建工程</t>
  </si>
  <si>
    <t>偿还YX清零</t>
  </si>
  <si>
    <t>达濠华侨中学学生宿舍楼及配套建设</t>
  </si>
  <si>
    <t>濠江区五南沟片区内涝整治工程</t>
  </si>
  <si>
    <t>三路一桥</t>
  </si>
  <si>
    <t>一路一桥</t>
  </si>
  <si>
    <t>党群中心基建及采购固定资产</t>
  </si>
  <si>
    <t>新办公楼搬迁修缮</t>
  </si>
  <si>
    <t>2020年已实际支出，列入本年预算做账目冲销。</t>
  </si>
  <si>
    <t>濠江区改善乡村人居环境综合建设项目（雪亮工程）</t>
  </si>
  <si>
    <t>第一年租金尾款713815.16元,3%质保金668359.04元，第二年租金1406590元，领导批示削减质保金。</t>
  </si>
  <si>
    <t>汕汕铁路增设汕头南站项目建设资金</t>
  </si>
  <si>
    <t>市会议要求列入预算，其中1500万已经区政府批准预拨。</t>
  </si>
  <si>
    <t>玉新街道改善乡村人居环境综合建设项目</t>
  </si>
  <si>
    <t>年初预算该项目安排各街道资金合计2500万，单位拟调增4665万，领导计划调减508万。</t>
  </si>
  <si>
    <t>河浦街道改善乡村人居环境综合建设项目</t>
  </si>
  <si>
    <t>礐石街道改善乡村人居环境综合建设项目</t>
  </si>
  <si>
    <t>广澳街道改善乡村人居环境综合建设项目</t>
  </si>
  <si>
    <t>达濠街道改善乡村人居环境综合建设项目</t>
  </si>
  <si>
    <t>马滘街道改善乡村人居环境综合建设项目</t>
  </si>
  <si>
    <t>滨海街道改善乡村人居环境综合建设项目</t>
  </si>
  <si>
    <t>国有资产投入小计</t>
  </si>
  <si>
    <t>基本农田保护经济补偿区级补助资金</t>
  </si>
  <si>
    <t>预留公共租赁住房经费</t>
  </si>
  <si>
    <t>农村保洁员工资待遇保障补助资金区级配套</t>
  </si>
  <si>
    <t>马滘街道</t>
  </si>
  <si>
    <t>滨海街道</t>
  </si>
  <si>
    <t>国有土地使用权出让金债务还本支出</t>
  </si>
  <si>
    <t>国有土地使用权出让金债务付息支出</t>
  </si>
  <si>
    <t>根据汕市财金〔2021〕59号文精神，调增再融资债券利息</t>
  </si>
  <si>
    <t>土地储备专项债券付息支出</t>
  </si>
  <si>
    <t>其他地方自行试点项目收益专项债券付息支出</t>
  </si>
  <si>
    <t>根据汕市财金〔2021〕59号文精神，调增新增债券利息</t>
  </si>
  <si>
    <t>国有土地使用权出让金债务发行及服务费</t>
  </si>
  <si>
    <t>根据汕市财金〔2021〕25号和汕市财金〔2021〕54号文精神，调增再融资债券发行费用</t>
  </si>
  <si>
    <t>土地储备专项债券发行及服务费</t>
  </si>
  <si>
    <t>专项债券发行及服务费</t>
  </si>
  <si>
    <t>2020年汕头市产业转移工业园濠江片区土地集约利用监测</t>
  </si>
  <si>
    <t>2019年汕头市产业转移工业园濠江片区土地集约利用监测</t>
  </si>
  <si>
    <t>档案整理归档、律师服务、设备维护、购置办公设备等</t>
  </si>
  <si>
    <t>基层自然资源管理系统建设管理</t>
  </si>
  <si>
    <t>2020年机房建设尾款100万元，2021年采购机房相关系统软件及维护等</t>
  </si>
  <si>
    <t>2020年度汕头市濠江区河浦街道肚桥、楼下、河北、河南居委会现有耕地提质改造项目</t>
  </si>
  <si>
    <t>根据《广东省自然资源厅关于明确垦造水田工作有关事项的通知》（粤自然资耕保〔2020〕753号）及《广东省自然资源厅关于开展垦造水田任务调整承接意愿及潜力情况调查的通知》（粤自然资耕保〔2020〕1294号）</t>
  </si>
  <si>
    <t>水田耕作层剥离再利用年度实施方案编制工作</t>
  </si>
  <si>
    <t>根据项目实际签订技术合同金额调减</t>
  </si>
  <si>
    <t>永久基本农田标志牌界桩维护设置工作经费</t>
  </si>
  <si>
    <t>《关于全面划定永久基本农田实行特殊保护的通知》（粤国土资耕保发﹝2016﹞109号）</t>
  </si>
  <si>
    <t>汕头市濠江区农村建设用地拆旧复垦项目</t>
  </si>
  <si>
    <t>《广东省自然资源厅关于印发广东省农村建设用地拆旧复垦管理办法（试行）的通知》（粤自然资规〔2018〕2号）、《广东省自然资源厅关于印发广东省农村建设用地拆旧复垦工作指引的通知》（粤自然资规划发〔2018〕14号）</t>
  </si>
  <si>
    <t>耕地后备资源潜力库建设工作</t>
  </si>
  <si>
    <t>《广东省自然资源厅关于开展耕地后备资源潜力库建设工作的通知》</t>
  </si>
  <si>
    <t>关于国道G228线汕头段虎头山隧道及南延工程项目涉及土地利用总体规划修改方案（含永久基本农田补划方案）和实地踏勘论证报告编制工作</t>
  </si>
  <si>
    <t>根据项目实际签订技术合同金额调增，项目涉及基本调整补划，需补充落实踏勘论证报告</t>
  </si>
  <si>
    <t>濠江区滨海临港产业平台土地规划修改方案</t>
  </si>
  <si>
    <t>根据项目实际签订技术合同金额调减，根据项目实际签订技术合同金额调减</t>
  </si>
  <si>
    <t>农村地籍调查项目</t>
  </si>
  <si>
    <t>《基建工程造价咨询服务委托协议书》</t>
  </si>
  <si>
    <t>第三次全国土地调查</t>
  </si>
  <si>
    <t>《濠江区第三次全国土地调查项目合同（GZSKST18-A039）》、《濠江区第三次全国土地调查监理合同》</t>
  </si>
  <si>
    <t>汕头市濠江区“房地一体”农村宅基地和集体建设用地确权登记发证</t>
  </si>
  <si>
    <t>《汕头市濠江区“房地一体”农村不动产登记发证项目合同书》、《汕头市濠江区“房地一体”农村不动产登记发证项目监理服务合同》、《汕头市濠江区房地一体农村不动产登记发证技术及预算方案》</t>
  </si>
  <si>
    <t>年度土地变更调查</t>
  </si>
  <si>
    <t>《土地调查条例》</t>
  </si>
  <si>
    <t>不动产登记业务经费</t>
  </si>
  <si>
    <t>不动产登记档案管理、测绘费、系统维护：粤国土资登记发[2018]87号；职业保险：国土资厅发[2017]32号</t>
  </si>
  <si>
    <t>登记辅助性服务外包</t>
  </si>
  <si>
    <t>汕自然资通[2019]756号，粤府办[2019]13号</t>
  </si>
  <si>
    <t>汕头市濠江区不动产登记“双提升”及“互联网+登记”技术服务</t>
  </si>
  <si>
    <t>汕自然资通[2019]756号</t>
  </si>
  <si>
    <t>不动产登记中心智能化档案室建设项目</t>
  </si>
  <si>
    <t>粤国土资登记发[2018]87号</t>
  </si>
  <si>
    <t>不动产登记中心档案室改造工程项目</t>
  </si>
  <si>
    <t>土地出让业务费用</t>
  </si>
  <si>
    <t>增加清理历史建设用地批准文件项目费用，增加国有建设用地供应计划编制费用，根据合同签订金额调增</t>
  </si>
  <si>
    <t>缴纳国有土地使用权出让合同印花税</t>
  </si>
  <si>
    <t>推进工业园区、街道辖区低效产业用地再利用项目费用</t>
  </si>
  <si>
    <t>2020年待支付合同尾款</t>
  </si>
  <si>
    <t>执法监督经费</t>
  </si>
  <si>
    <t>执法巡查工作经费</t>
  </si>
  <si>
    <t>濠江区农村占用耕地建房摸排工作数据处理及外业核查服务</t>
  </si>
  <si>
    <t>《农村乱占耕地建房专项整治行动部际协调机制办公室关于印发农村乱占耕地建房问题摸排工作方案的通知》（协调机制办发〔2020〕1号）</t>
  </si>
  <si>
    <t>自然资源管理业务工作专项服务</t>
  </si>
  <si>
    <t>其他业务工作委托业务费</t>
  </si>
  <si>
    <t>法律顾问经费</t>
  </si>
  <si>
    <t>增加聘请法律顾问，信访案件律师诉讼服务，根据工作任务需要调增，需要政府采购</t>
  </si>
  <si>
    <t>汕头市濠江区自然资源局2012至2020年文书档案整理服务项目</t>
  </si>
  <si>
    <t>根据项目预算金额调增</t>
  </si>
  <si>
    <t>汕头市濠江区航空摄影测量项目</t>
  </si>
  <si>
    <t>新增项目，未列入年初预算,根据工作任务需要调增</t>
  </si>
  <si>
    <t>汕头市濠江区土地利用总体规划(2010-2020年)预留规模落实方案（河浦片区连片打造建设项目）编制项目预算经费方案</t>
  </si>
  <si>
    <t>本年度新增工作任务，依据：关于下达濠江区专项预留规模城乡建设用地规模的通知（汕自然资源〔2021〕146号）</t>
  </si>
  <si>
    <t>保障重点项目和民生项目土地规划修改方案经费</t>
  </si>
  <si>
    <t>本年度新增工作任务，依据：关于安排使用省新一轮预支建设用地规模的函（汕自然资函〔2021〕96号）</t>
  </si>
  <si>
    <t>汕头市濠江区耕地资源调查评价项目</t>
  </si>
  <si>
    <t>本年度新增工作任务，关于开展耕地后备资源调查评价工作的通知（汕自然资通〔2021〕749号）</t>
  </si>
  <si>
    <t>卫片执法图斑核查服务（含外业测量勘测服务）</t>
  </si>
  <si>
    <t>2020年卫片执法第四季度补充图斑核查工作、2021年（月度）卫片执法图斑核查工作、2013年至2021年违法用地专项审计省下发图斑核查工作。</t>
  </si>
  <si>
    <t>土地评估费用（含往年土地评估费用）</t>
  </si>
  <si>
    <t>需要政府采购，增加土地评估费用，含往年土地评估费用，根据工作任务需要调增</t>
  </si>
  <si>
    <t>全民所有自然资源资产清查经费</t>
  </si>
  <si>
    <t>根据省自然资源厅布置的工作任务调增</t>
  </si>
  <si>
    <t>储备用地围挡费用</t>
  </si>
  <si>
    <t>土地储备项目前期经费支出</t>
  </si>
  <si>
    <t>1、评估、登报、围网标识、测量、稳评、专家评审及围护等费用
2、资产评估需政府采购
3、濠江区一江两岸航拍</t>
  </si>
  <si>
    <t>聘请法律顾问经费支出</t>
  </si>
  <si>
    <t>政府采购</t>
  </si>
  <si>
    <t>土地储备业务费补充经费</t>
  </si>
  <si>
    <t>办公经费</t>
  </si>
  <si>
    <t>后勤管理服务支出</t>
  </si>
  <si>
    <t>水电、食堂伙食费等</t>
  </si>
  <si>
    <t>其他土地储备办公经费支出</t>
  </si>
  <si>
    <t xml:space="preserve">1、办公耗材、新进人员办公电脑、A4复印机采购费用
2、计算机设备、办公设备维修和保养服务支出
3、增加行政诉讼费用6.4万元 </t>
  </si>
  <si>
    <t>购买服务支出</t>
  </si>
  <si>
    <t>购买服务事项或者服务人员支出</t>
  </si>
  <si>
    <t>濠江区磊广路（珠浦工业区）人行天桥国防光缆加固维护迁改工程</t>
  </si>
  <si>
    <t>其他小计</t>
  </si>
  <si>
    <t>预留土地收储平整资金</t>
  </si>
  <si>
    <t>国资预留经费</t>
  </si>
  <si>
    <t>预留建设前期及其他经费</t>
  </si>
  <si>
    <t>预留土地基金相关项目资金小计</t>
  </si>
  <si>
    <t>2019年4月至2020年6月代垫付园区路灯灯费</t>
  </si>
  <si>
    <t>市政设施路灯电费</t>
  </si>
  <si>
    <t>疏港大道助航标志养护经费</t>
  </si>
  <si>
    <t>排水设施管养及内涝布防抢险项目</t>
  </si>
  <si>
    <t>市政设施购买服务管养维护经费</t>
  </si>
  <si>
    <t>濠江区道路环卫作业市场化管理采购项目</t>
  </si>
  <si>
    <t>濠江区园区道路环卫作业市场化管理采购项目</t>
  </si>
  <si>
    <t>全区生活垃圾前端转运项目</t>
  </si>
  <si>
    <t>全区生活垃圾后端转运项目</t>
  </si>
  <si>
    <t>公厕管理项目</t>
  </si>
  <si>
    <t>环卫作业市场化管理经费（主次干道清扫保洁项目）</t>
  </si>
  <si>
    <t>南山湾绿道沙滩管养经费</t>
  </si>
  <si>
    <t>汕头市国土空间总体规划濠江区发展规划大纲（2020-2035年）</t>
  </si>
  <si>
    <t>中信滨海新城南滨片区控制性详细规划西片区修编</t>
  </si>
  <si>
    <t>汕头市濠江区“一江两岸”城市设计整合优化及开发建设行动计划</t>
  </si>
  <si>
    <t>汕头市滨海产业片区控制性详细规划编制</t>
  </si>
  <si>
    <t>根据区委区政府工作部署，目前已启动《汕头市濠江区汕头南新城市中心控制性详细规划修编》及《汕头市濠江区南山湾旅游综合区控制性详细规划修编》工作，该项工作已包含在上述两项控规修编中，已报请终止该项目。</t>
  </si>
  <si>
    <t>控制性详细规划修编事项</t>
  </si>
  <si>
    <t>给水、排水及综合交通方面专项规划研究与编制</t>
  </si>
  <si>
    <t>由于市级国土空间总体规划有较大调整、目前方案尚未稳定，无法开展相关工作</t>
  </si>
  <si>
    <t>规划管理工作经费</t>
  </si>
  <si>
    <t>该项作为预备项目，结合今年控规修编工作开展的情况，适当降低该项目预备费用</t>
  </si>
  <si>
    <t>汕头海湾高尔夫球场区控制性详细规划（修编）</t>
  </si>
  <si>
    <t>汕头市濠江区马滘雨伞塭片区控制性详细规划修编（HJ-025编制单元北片区）</t>
  </si>
  <si>
    <t>根据区委区政府工作部署，该项工作于今年内开展（汕濠办文[2021]Z2-0714号）</t>
  </si>
  <si>
    <t>汕头市广澳物流园北片区控制性详细规划修编（HJ-03003控制单元北片区）</t>
  </si>
  <si>
    <t>濠江区河浦居住片区控制性详细规划修编</t>
  </si>
  <si>
    <t>汕头市濠江区南山湾旅游综合区控制性详细规划修编（HJ-027编制单元东片区）</t>
  </si>
  <si>
    <t>根据区委区政府工作部署，该项工作于今年内开展（汕濠办文[2021]Z2-0942号）</t>
  </si>
  <si>
    <t>预留城市基础设施配套费</t>
  </si>
  <si>
    <t>汕汕铁路汕头段征地拆迁不可预见费</t>
  </si>
  <si>
    <t>二、城市基础设施配套费支出（市政路灯管养、保洁、规划编制项目）合计</t>
  </si>
  <si>
    <t>残疾人医疗康复救助基金区级配套</t>
  </si>
  <si>
    <t>养老服务体系项目</t>
  </si>
  <si>
    <t>城乡医疗救助项目</t>
  </si>
  <si>
    <t>三、彩票公益金支出合计</t>
  </si>
  <si>
    <t>四、专项债券安排支出合计</t>
  </si>
  <si>
    <t>政府性基金支出合计</t>
  </si>
  <si>
    <t>调入公共财政预算统筹安排</t>
  </si>
  <si>
    <t>总   计</t>
  </si>
  <si>
    <t>附表9</t>
  </si>
  <si>
    <t>汕头市濠江区2021年国有资本经营预算收入计划调整表</t>
  </si>
  <si>
    <t>一、利润收入</t>
  </si>
  <si>
    <t xml:space="preserve">  运输企业利润收入</t>
  </si>
  <si>
    <t xml:space="preserve">  电子企业利润收入</t>
  </si>
  <si>
    <t xml:space="preserve">  贸易企业利润收入</t>
  </si>
  <si>
    <t xml:space="preserve">  建筑施工企业利润收入</t>
  </si>
  <si>
    <t xml:space="preserve">  其他国有资本经营预算企业利润收入</t>
  </si>
  <si>
    <t>补缴2018、2019欠缴利润</t>
  </si>
  <si>
    <t>二、股利、股息收入</t>
  </si>
  <si>
    <t>股利股息收入预计减少</t>
  </si>
  <si>
    <t>三、产权转让收入</t>
  </si>
  <si>
    <t>四、清算收入</t>
  </si>
  <si>
    <t>五、其他国有资本经营预算收入</t>
  </si>
  <si>
    <t>本年收入合计</t>
  </si>
  <si>
    <t>一、上级专项性补助收入</t>
  </si>
  <si>
    <t>国有企业退休人员社会化管理上级补助</t>
  </si>
  <si>
    <t>二、上年结转收入</t>
  </si>
  <si>
    <t xml:space="preserve">   其中：净结余</t>
  </si>
  <si>
    <t xml:space="preserve">       项目结转</t>
  </si>
  <si>
    <t>收入总计</t>
  </si>
  <si>
    <t>附表10</t>
  </si>
  <si>
    <t>汕头市濠江区2021年国有资本经营预算支出计划调整表</t>
  </si>
  <si>
    <t>解决历史遗留问题及改革成本支出</t>
  </si>
  <si>
    <t xml:space="preserve">   国有企业办职教幼教补助支出</t>
  </si>
  <si>
    <t xml:space="preserve">   国有企业改革成本支出</t>
  </si>
  <si>
    <t xml:space="preserve">   国有企业退休人员社会化管理补助支出</t>
  </si>
  <si>
    <t xml:space="preserve">   其他解决历史遗留问题及改革成本支出</t>
  </si>
  <si>
    <t>国企改革经费调增</t>
  </si>
  <si>
    <t>国有企业资本金注入</t>
  </si>
  <si>
    <t xml:space="preserve">   其他国有企业资本金注入</t>
  </si>
  <si>
    <t>国有企业政策性补贴</t>
  </si>
  <si>
    <t xml:space="preserve">   国有企业政策性补贴</t>
  </si>
  <si>
    <t>其他国有资本经营预算支出</t>
  </si>
  <si>
    <t xml:space="preserve">   其他国有资本经营预算支出</t>
  </si>
  <si>
    <t>预留经费相应调减</t>
  </si>
  <si>
    <t>本年支出合计</t>
  </si>
  <si>
    <t>国有资本经营预算调出资金</t>
  </si>
  <si>
    <t>支出总计</t>
  </si>
  <si>
    <t>附表11</t>
  </si>
  <si>
    <t>汕头市濠江区2021年社会保险基金预算收入计划调整表</t>
  </si>
  <si>
    <t>预算调整计划数</t>
  </si>
  <si>
    <t>截止7月执行数</t>
  </si>
  <si>
    <t>一.社会保险基金预算收入</t>
  </si>
  <si>
    <t xml:space="preserve">     城乡居民基本养老保险基金收入</t>
  </si>
  <si>
    <t xml:space="preserve">       城乡居民基本养老保险基金缴费收入</t>
  </si>
  <si>
    <t xml:space="preserve">       城乡居民基本养老保险基金财政补贴收入</t>
  </si>
  <si>
    <t xml:space="preserve">       城乡居民基本养老保险基金利息收入</t>
  </si>
  <si>
    <t xml:space="preserve">       城乡居民基本养老保险基金委托投资收益</t>
  </si>
  <si>
    <t xml:space="preserve">       城乡居民基本养老保险基金集体补助收入</t>
  </si>
  <si>
    <t xml:space="preserve">       城乡居民基本养老保险基金转移收入</t>
  </si>
  <si>
    <t xml:space="preserve">       城乡居民基本养老保险基金其他收入</t>
  </si>
  <si>
    <t xml:space="preserve">    机关事业单位基本养老保险基金收入</t>
  </si>
  <si>
    <t xml:space="preserve">       机关事业单位基本养老保险费收入</t>
  </si>
  <si>
    <t xml:space="preserve">       机关事业单位基本养老保险基金财政补助收入</t>
  </si>
  <si>
    <t xml:space="preserve">       机关事业单位基本养老保险基金利息收入</t>
  </si>
  <si>
    <t xml:space="preserve">       机关事业单位基本养老保险基金转移收入</t>
  </si>
  <si>
    <t xml:space="preserve">       机关事业单位基本养老保险基金其他收入</t>
  </si>
  <si>
    <t>二、转移性收入</t>
  </si>
  <si>
    <t xml:space="preserve">     上年结余收入</t>
  </si>
  <si>
    <t>根据汕市财社函〔2021〕64号，省要求将我区城乡居民养老基金委托投资收益2019年调减16283.76元，确认2020年委托投资收益1797431.43元，在2020年社保基金决算中反映，故该数据体现在上年结余中。</t>
  </si>
  <si>
    <t xml:space="preserve">       城乡养老保险</t>
  </si>
  <si>
    <t xml:space="preserve">       机关养老保险</t>
  </si>
  <si>
    <t xml:space="preserve">     城乡居民基本养老保险基金上级补助收入</t>
  </si>
  <si>
    <t xml:space="preserve">     机关事业单位基本养老保险基金上级补助收入</t>
  </si>
  <si>
    <t>社会保险基金预算收入</t>
  </si>
  <si>
    <t>附表12</t>
  </si>
  <si>
    <t>2021年社会保险基金预算支出计划调整表</t>
  </si>
  <si>
    <t>7月执行数</t>
  </si>
  <si>
    <t>社会保险基金预算支出</t>
  </si>
  <si>
    <t xml:space="preserve">   城乡居民基本养老保险基金支出</t>
  </si>
  <si>
    <t xml:space="preserve">     基础养老金支出</t>
  </si>
  <si>
    <t xml:space="preserve">     个人账户养老金支出</t>
  </si>
  <si>
    <t xml:space="preserve">     丧葬抚恤补贴支出</t>
  </si>
  <si>
    <t xml:space="preserve">     转移支出</t>
  </si>
  <si>
    <t xml:space="preserve">     其他支出</t>
  </si>
  <si>
    <t xml:space="preserve">   机关事业单位基本养老保险基金支出</t>
  </si>
  <si>
    <t xml:space="preserve">     基本养老金支出</t>
  </si>
  <si>
    <t xml:space="preserve">   城乡居民基本养老保险基金上解上级支出</t>
  </si>
  <si>
    <t xml:space="preserve">   机关事业单位基本养老保险基金上解上级支出</t>
  </si>
  <si>
    <t xml:space="preserve">   社会保险基金预算年终结余</t>
  </si>
  <si>
    <t xml:space="preserve">     城乡养老保险年终结余</t>
  </si>
  <si>
    <t xml:space="preserve">     机关养老保险年终结余</t>
  </si>
  <si>
    <t>社会保险基金预算支出合计</t>
  </si>
  <si>
    <t>附表13</t>
  </si>
  <si>
    <t>汕头市濠江区2021年新增债券资金分配表</t>
  </si>
  <si>
    <t>项目单位</t>
  </si>
  <si>
    <t>其中：</t>
  </si>
  <si>
    <t>4月发行</t>
  </si>
  <si>
    <t>6月发行</t>
  </si>
  <si>
    <t>8月发行</t>
  </si>
  <si>
    <t>10月发行</t>
  </si>
  <si>
    <t>待发行</t>
  </si>
  <si>
    <t>债券名称</t>
  </si>
  <si>
    <t>金额</t>
  </si>
  <si>
    <t>（一）一般债券小计（3个）</t>
  </si>
  <si>
    <t>汕头市濠江区农业农村和水务局</t>
  </si>
  <si>
    <t>汕头市濠江区城乡雨污分流升级改造项目</t>
  </si>
  <si>
    <t>2021年广东省政府一般债券（四期）</t>
  </si>
  <si>
    <t>2021年广东省政府一般债券（八期）</t>
  </si>
  <si>
    <t>汕头市濠江区乡村振兴战略发展中心</t>
  </si>
  <si>
    <t>濠江区乡村振兴示范片项目</t>
  </si>
  <si>
    <t>2021年广东省政府一般债券（七期）</t>
  </si>
  <si>
    <t>汕头市濠江区水利与渔港建设管养中心</t>
  </si>
  <si>
    <t>汕头市濠江区东坑水库、岭脚水库、水鸡岭水库等3宗水库除险加固工程</t>
  </si>
  <si>
    <t>（二）专项债券小计（11个）</t>
  </si>
  <si>
    <t>汕头市濠江区人民政府礐石街道办事处</t>
  </si>
  <si>
    <t>濠江区迎亚青会礐石大桥南岸片区及南滨基础设施改造项目</t>
  </si>
  <si>
    <t>2021年广东省市政和产业园区基础设施专项债券（三期）--2021年广东省政府专项债券（二十二期）</t>
  </si>
  <si>
    <t>2021年广东省市政和产业园区基础设施专项债券（六期）--2021年广东省政府专项债券（四十九期）</t>
  </si>
  <si>
    <t>2021年广东省政府专项债券（六十八期）</t>
  </si>
  <si>
    <t>2021年广东省政府专项债券（七十六期）</t>
  </si>
  <si>
    <t>汕头市濠江区人民政府广澳街道办事处</t>
  </si>
  <si>
    <t>广澳后江乡镇渔港建设项目</t>
  </si>
  <si>
    <t>2021年广东省农林水利专项债券（二期）--2021年广东省政府专项债券（十期）</t>
  </si>
  <si>
    <t>2021年广东省农林水利专项债券（五期）--2021年广东省政府专项债券（三十七期）</t>
  </si>
  <si>
    <t>汕头市南山湾科技产业园区开发建设办公室</t>
  </si>
  <si>
    <t>汕头市濠江区住房和城乡建设局</t>
  </si>
  <si>
    <t>2021年广东省政府专项债券（六十七期）</t>
  </si>
  <si>
    <t>濠江湾“一江两岸”流域水环境修复及周边配套设施建设项目</t>
  </si>
  <si>
    <t>2021年广东省政府专项债券（六十四期）</t>
  </si>
  <si>
    <t>汕头市濠江区建设工程代建中心</t>
  </si>
  <si>
    <t>2021年广东省政府专项债券（六十六期）</t>
  </si>
  <si>
    <t>2021年广东省政府专项债券（七十五期）</t>
  </si>
  <si>
    <t>汕头市南山湾产业园基础设施及连接主干道（一期）</t>
  </si>
  <si>
    <t>2021年广东省政府专项债券（七十四期）</t>
  </si>
  <si>
    <t>汕头市濠江区人民政府达濠街道办事处</t>
  </si>
  <si>
    <t>汕头市濠江区会汀港排洪渠污水整治及生态修复工程</t>
  </si>
  <si>
    <t>汕头市后江湾海堤修复加固工程</t>
  </si>
  <si>
    <t>汕头市濠江区供销合作社</t>
  </si>
  <si>
    <t>附表14</t>
  </si>
  <si>
    <t>汕头市濠江区2021年收回存量资金及安排表</t>
  </si>
  <si>
    <t>部门</t>
  </si>
  <si>
    <t>收回存量资金 合计</t>
  </si>
  <si>
    <t>春绿满濠江2019年植树项目</t>
  </si>
  <si>
    <t>社区“两委”班子分析研判及整顿转化成效奖励经费</t>
  </si>
  <si>
    <t>农村税费改革</t>
  </si>
  <si>
    <t>达濠古城日常管理和维护经费</t>
  </si>
  <si>
    <t>计生经费</t>
  </si>
  <si>
    <t>困难社区办公经费补助</t>
  </si>
  <si>
    <t>殡改经费</t>
  </si>
  <si>
    <t>综治维稳、安全生产经费</t>
  </si>
  <si>
    <t>涉农社区办公经费补助</t>
  </si>
  <si>
    <t>税收返还</t>
  </si>
  <si>
    <t>恒大金碧江湾片区管理工作经费</t>
  </si>
  <si>
    <t>“两委”干部离任补贴</t>
  </si>
  <si>
    <t>2020年汕头市预防接种和疫苗管理工作区级财政补助配套经费（疾病机构冷链设备建设和预防接种门诊标准化建设项目）</t>
  </si>
  <si>
    <t>2020年新型冠状病毒感染的肺炎应急防控专项经费</t>
  </si>
  <si>
    <t>处级干部体检经费</t>
  </si>
  <si>
    <t>2020年省级医疗卫生健康事业发展专项资金（第二批）（预防接种安全体系能力建设） 社（20）41号</t>
  </si>
  <si>
    <t>组织开展非煤矿山和化工印刷行业领域尘毒危害专项治理工作经费</t>
  </si>
  <si>
    <t>区妇幼保健计划生育服务中心</t>
  </si>
  <si>
    <t>2020年重大传染病防控中央财政补助资金 社（19）239号</t>
  </si>
  <si>
    <t>城乡居民社会养老保险</t>
  </si>
  <si>
    <t>大学生人事代管和档案寄管业务经费</t>
  </si>
  <si>
    <t>事业单位培训与考核经费</t>
  </si>
  <si>
    <t>公共就业机构就业服务经费</t>
  </si>
  <si>
    <t>公共就业机构业务培训和服务经费</t>
  </si>
  <si>
    <t>殡改年度工作补助经费</t>
  </si>
  <si>
    <t>流浪乞讨人员救助及工作经费</t>
  </si>
  <si>
    <t>2020年8月份临时价格补贴市级补助资金 社（20）190号</t>
  </si>
  <si>
    <t>2020年度市级福利彩票公益金资助项目资金 社（20）79号</t>
  </si>
  <si>
    <t>提前下达2020年省财政困难群众社会救助等民政基层业务工作经费 社（19）232号</t>
  </si>
  <si>
    <t>街道基层社会组织联合会建设</t>
  </si>
  <si>
    <t>2020年7月临时价格补贴市级补助资金 社（20）163号</t>
  </si>
  <si>
    <t>卫生监测工作经费</t>
  </si>
  <si>
    <t>2020年中央财政优抚对象抚恤补助资金（第一批） 社（20）213号</t>
  </si>
  <si>
    <t>提前下达2020年中央财政优抚对象医疗保障经费 社（19）209号</t>
  </si>
  <si>
    <t>（SM）提前下达省财政2020年中央退役安置补助经费（第一批）（无军籍职工经费） 社（19）202号</t>
  </si>
  <si>
    <t>2020年优抚对象医疗保障市级配套资金 社（20）59号</t>
  </si>
  <si>
    <t>2020年市财政优抚对象抚恤补助提标资金 社（20）246号</t>
  </si>
  <si>
    <t>2020年中央财政优抚对象抚恤补助资金（第二批） 社（20）214号</t>
  </si>
  <si>
    <t>2020年中央优抚对象医疗保障资金 社（20）177号</t>
  </si>
  <si>
    <t>农财股</t>
  </si>
  <si>
    <t>2019年涉农资金调剂</t>
  </si>
  <si>
    <t>水土保持天地一体化动态监管工作技术服务费</t>
  </si>
  <si>
    <t>汕头市离岗基层老兽医补助资金</t>
  </si>
  <si>
    <t>乡村振兴示范片补助经费（涉农区级配套）</t>
  </si>
  <si>
    <t>《濠江区水土保持规划》编制经费</t>
  </si>
  <si>
    <t>区农产品质量安全监督检测站</t>
  </si>
  <si>
    <t>区乡村振兴战略发展中心</t>
  </si>
  <si>
    <t>埭头学校校舍综合改造工程</t>
  </si>
  <si>
    <t>统战专项工作经费</t>
  </si>
  <si>
    <t>提前下达2020年华侨事业费及贫困归侨扶贫救助补助资金</t>
  </si>
  <si>
    <t>区妇联</t>
  </si>
  <si>
    <t>街道妇联经费</t>
  </si>
  <si>
    <t>“大组工网”网络管理维护费</t>
  </si>
  <si>
    <t>全区党员教育、党政群干部、两委干部、党务干部及入党积极分子等培训经费</t>
  </si>
  <si>
    <t>2020年市第二轮创文评比区配套奖励资金</t>
  </si>
  <si>
    <t>中心组理论学习经费</t>
  </si>
  <si>
    <t>机关事业单位基本养老保险缴费</t>
  </si>
  <si>
    <t>区委编办</t>
  </si>
  <si>
    <t>编办管理专项工作经费</t>
  </si>
  <si>
    <t>旅游发展专项资金</t>
  </si>
  <si>
    <t>旅游厕所建设经费</t>
  </si>
  <si>
    <t>市公共资源交易中心濠江分中心运转经费</t>
  </si>
  <si>
    <t>信息化建设及运维</t>
  </si>
  <si>
    <t>行政服务大厅运转经费</t>
  </si>
  <si>
    <t>宣传、图册印刷等经费</t>
  </si>
  <si>
    <t>2020年度社区财务收支审计工作经费</t>
  </si>
  <si>
    <t>网络信息安全及配套设备补助经费</t>
  </si>
  <si>
    <t>各项审计经费</t>
  </si>
  <si>
    <t>慰问代表经费</t>
  </si>
  <si>
    <t>业务经费</t>
  </si>
  <si>
    <t>监督经费</t>
  </si>
  <si>
    <t>交流联络经费</t>
  </si>
  <si>
    <t>代表培训经费</t>
  </si>
  <si>
    <t>机关事务管理经费</t>
  </si>
  <si>
    <t>办公自动化OA系统运行费用</t>
  </si>
  <si>
    <t>培训经费</t>
  </si>
  <si>
    <t>《濠江年鉴》编纂出版及修志人员聘用经费</t>
  </si>
  <si>
    <t>1+8教育综合改革--社区教育专项培训</t>
  </si>
  <si>
    <t>1+8教育综合改革--体育艺术特色教育</t>
  </si>
  <si>
    <t>教师培训经费（学历提升）--教师队伍建设经费</t>
  </si>
  <si>
    <t>珠浦第二小学课桌椅等设备（使用2019年教育捐赠款）</t>
  </si>
  <si>
    <t>特殊教育办学购买服务经费缺额资金</t>
  </si>
  <si>
    <t>1+8教育综合改革--教育科研经费</t>
  </si>
  <si>
    <t>教育系统创建文明校园专项经费</t>
  </si>
  <si>
    <t>配套补助学校少年宫活动经费</t>
  </si>
  <si>
    <t>828系列活动经费</t>
  </si>
  <si>
    <t>教师节活动经费</t>
  </si>
  <si>
    <t>纪检监察检举举报平台处置子平台建设项目及内部保密整改工作经费</t>
  </si>
  <si>
    <t>区建筑施工劳保费管理中心</t>
  </si>
  <si>
    <t>散装水泥和新型墙材业务经费</t>
  </si>
  <si>
    <t>达濠华侨中学</t>
  </si>
  <si>
    <t>公办普通高中生均公用经费</t>
  </si>
  <si>
    <t>禁毒工作经费</t>
  </si>
  <si>
    <t>教育工作补充经费</t>
  </si>
  <si>
    <t>国有企业改革工作经费</t>
  </si>
  <si>
    <t>国有资本经营预算支出（预留）</t>
  </si>
  <si>
    <t>推动小微企业上规模奖补资金</t>
  </si>
  <si>
    <t>高新技术企业认定奖励</t>
  </si>
  <si>
    <t>创文强管工作补充经费</t>
  </si>
  <si>
    <t>区市场监督局</t>
  </si>
  <si>
    <t>下达2019年度省市场监督局促进经济高质量发展专项资金（知识产权创造、运营、保护及省部会商）（第三批）</t>
  </si>
  <si>
    <t>市场监督管理各类登记、检查、抽检、专用材料、执法办案、专项整治、标准化、办公楼维护等工作经费</t>
  </si>
  <si>
    <t>提前下达2020年省促进经济高质量发展（知识产权创造保护运用及专利奖励）专项资金</t>
  </si>
  <si>
    <t>清明森林防火专项经费</t>
  </si>
  <si>
    <t>返还2018年度矿业权出让收益分成收入</t>
  </si>
  <si>
    <t>老村闲置空地改造项目</t>
  </si>
  <si>
    <t>妇幼保健院门诊部设备购置款</t>
  </si>
  <si>
    <t>2018年县镇医联体建设补助资金 社（19）126号</t>
  </si>
  <si>
    <t>2019年省财政优抚抚恤补助资金 社（18）287号</t>
  </si>
  <si>
    <t>2019年县镇医联体建设补助资金 社（19）77号</t>
  </si>
  <si>
    <t>提前下达2019年省财政困难群众救助补助（第一批）预算资金 城镇三无 社（18）259号</t>
  </si>
  <si>
    <t>2019年残疾人事业发展省补助资金 社（19）7号</t>
  </si>
  <si>
    <t>2019年第二批基本公共卫生服务省级补助资金 社（19）110号</t>
  </si>
  <si>
    <t>2019年中央补助重大传染病防控经费-艾滋病防治项目 社（19）141号</t>
  </si>
  <si>
    <t>2019年中央财政优抚对象医疗保障经费 社（18）280号</t>
  </si>
  <si>
    <t>2019年城乡居民基本医疗保险宣传培训经费 社（18）261号</t>
  </si>
  <si>
    <t>2019年中央优抚对象医疗补助资金 社（19）191号</t>
  </si>
  <si>
    <t>2019年重点优抚对象医疗保障市级配套资金 行（19）61号</t>
  </si>
  <si>
    <t>2019年免费孕前优生健康检查项目市级补助经费 社（19）56号</t>
  </si>
  <si>
    <t>全区内涝监测系统建设包干经费</t>
  </si>
  <si>
    <t>乡村振兴战略专项（农村工作发展）资金--汕头市“百村示范、千村整治”美丽乡村建设</t>
  </si>
  <si>
    <t>汕头市后江湾海堤修复加固工程项目前期经费（市级补助）</t>
  </si>
  <si>
    <t>2019年中央财政农财危房改造补助资金</t>
  </si>
  <si>
    <t>中心城区堤防常年维修管理费</t>
  </si>
  <si>
    <t>乡村振兴战略专项（精准扶贫及创文重点乡村水利设施建设项目）市级补助资金</t>
  </si>
  <si>
    <t>2019年市级第二批涉农统筹整合资金农业农村基础设施建设指导性任务</t>
  </si>
  <si>
    <t>2019年中央渔业成品油价格改革补助资金（省级统筹部分）</t>
  </si>
  <si>
    <t>乡村振兴战略专项（新农村公益设施建设）市级资金</t>
  </si>
  <si>
    <t>新农村公益设施建设补助资金</t>
  </si>
  <si>
    <t>2019年中央生猪调出大县奖励资金（省级统筹部分）</t>
  </si>
  <si>
    <t>河道堤防管理与执法专项经费</t>
  </si>
  <si>
    <t>葛洲学校运动场改造及配套</t>
  </si>
  <si>
    <t>达濠第三中学阶梯教室环境配套</t>
  </si>
  <si>
    <t>黎明小学教学综合楼</t>
  </si>
  <si>
    <t>广澳中学综合实训楼和学生宿舍楼建设项目临时用电配电房工程</t>
  </si>
  <si>
    <t>葛陈小学运动场改建工程项目</t>
  </si>
  <si>
    <t>河浦中学校园入口广场升级改造</t>
  </si>
  <si>
    <t>达濠第二中学连廊维修改造</t>
  </si>
  <si>
    <t>2019年教育发展专项资金（学前教育发展资金）</t>
  </si>
  <si>
    <t>2019年中小学校舍维修改造长效机制市级专项补助资金</t>
  </si>
  <si>
    <t>提前下达2019年中央支持学前教育发展资金（扩大学前教育资源奖补资金）</t>
  </si>
  <si>
    <t>2019年学前教育发展市级专项补助资金</t>
  </si>
  <si>
    <t>新校区运动场供水供电设施修缮经费</t>
  </si>
  <si>
    <t>濠江区2019年中小学教育装备建设项目资金</t>
  </si>
  <si>
    <t>办案补充经费</t>
  </si>
  <si>
    <t>教师培训经费</t>
  </si>
  <si>
    <t>1+8综合改革经费教育科研经费</t>
  </si>
  <si>
    <t>中小学教育经费审计经费</t>
  </si>
  <si>
    <t>创建教育现代化配套需要</t>
  </si>
  <si>
    <t>2018年原民办教师和原代课教师生活困难补助市级资金</t>
  </si>
  <si>
    <t>招商引资和重点项目经费</t>
  </si>
  <si>
    <t>学前教育公用经费</t>
  </si>
  <si>
    <t>第四届达濠鱼丸美食节活动经费</t>
  </si>
  <si>
    <t>第六批广东省古村落授牌活动及2019濠江登山节活动经费</t>
  </si>
  <si>
    <t>打造出版濠江《乡愁系列》经费</t>
  </si>
  <si>
    <t>华附濠江实验学校开办补助经费（图书馆管理系统及配套设备）</t>
  </si>
  <si>
    <t>2019年中等职业教育综合改革试点建设市级专项补助资金</t>
  </si>
  <si>
    <t>市人才发展专项资金（支持濠江区大学生创业中心建设经费）</t>
  </si>
  <si>
    <t>2019年度市科技创新战略专项（市人才发展专项-人才驿站运营经费）</t>
  </si>
  <si>
    <t>2019年省财政补齐人均公共文化财政支出短板奖补资金（基础性补助和工作奖励资金）</t>
  </si>
  <si>
    <t>2018年特殊教育中央补助经费</t>
  </si>
  <si>
    <t>2019年特殊教育学校建设维护资金</t>
  </si>
  <si>
    <t>人民来访接待所基本安保建设补助经费</t>
  </si>
  <si>
    <t>2019年全省学前教育生均拨款经费补助资金</t>
  </si>
  <si>
    <t>提前下达2019年原民办代课教师生活困难补助资金</t>
  </si>
  <si>
    <t>2019年文化繁荣发展专项资金（省文化和旅游厅负责部分，第三批）</t>
  </si>
  <si>
    <t>提前下达2019年中等职业学校国家助学金和免学费补助资金</t>
  </si>
  <si>
    <t>2019年省文化繁荣发展专项资金（公共文化设施免费开放用途资金）</t>
  </si>
  <si>
    <t>提前下达2019年义务教育学生生活费补助资金</t>
  </si>
  <si>
    <t>集体商标、国家地理标志保护申报经费</t>
  </si>
  <si>
    <t>南山湾办</t>
  </si>
  <si>
    <t>2017年度市产业园区目标责任考核优秀等次奖励资金</t>
  </si>
  <si>
    <t>各单位</t>
  </si>
  <si>
    <t>1-8月各单位缴回存量资金</t>
  </si>
  <si>
    <t>安排存量资金 合计</t>
  </si>
  <si>
    <t>一路一桥项目（偿还YX债务清零）</t>
  </si>
  <si>
    <t>汕头市濠江区城市建设投资集团有限公司注册资本金</t>
  </si>
  <si>
    <t>消化历年压支挂账</t>
  </si>
  <si>
    <t>退回区工业和信息化局错缴履约保证金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</si>
</sst>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 #,##0.00_-;_-* &quot;-&quot;??_-;_-@_-"/>
    <numFmt numFmtId="177" formatCode="0_ "/>
    <numFmt numFmtId="178" formatCode="0.00_ "/>
    <numFmt numFmtId="179" formatCode="_ * #,##0_ ;_ * \-#,##0_ ;_ * &quot;-&quot;??_ ;_ @_ "/>
    <numFmt numFmtId="180" formatCode="0.00_);[Red]\(0.00\)"/>
    <numFmt numFmtId="181" formatCode="00000"/>
    <numFmt numFmtId="182" formatCode="0_);[Red]\(0\)"/>
  </numFmts>
  <fonts count="86">
    <font>
      <sz val="12"/>
      <name val="宋体"/>
      <charset val="134"/>
    </font>
    <font>
      <sz val="10"/>
      <name val="Arial"/>
      <charset val="134"/>
    </font>
    <font>
      <sz val="14"/>
      <name val="宋体"/>
      <charset val="134"/>
    </font>
    <font>
      <sz val="10"/>
      <name val="宋体"/>
      <charset val="134"/>
    </font>
    <font>
      <sz val="11"/>
      <name val="宋体"/>
      <charset val="134"/>
    </font>
    <font>
      <b/>
      <sz val="20"/>
      <name val="宋体"/>
      <charset val="134"/>
    </font>
    <font>
      <b/>
      <sz val="18"/>
      <color rgb="FFFF0000"/>
      <name val="宋体"/>
      <charset val="134"/>
    </font>
    <font>
      <b/>
      <sz val="14"/>
      <name val="宋体"/>
      <charset val="134"/>
    </font>
    <font>
      <sz val="10"/>
      <color theme="1"/>
      <name val="宋体"/>
      <charset val="134"/>
    </font>
    <font>
      <sz val="20"/>
      <color theme="1"/>
      <name val="宋体"/>
      <charset val="134"/>
      <scheme val="major"/>
    </font>
    <font>
      <b/>
      <sz val="16"/>
      <color theme="1"/>
      <name val="宋体"/>
      <charset val="134"/>
      <scheme val="minor"/>
    </font>
    <font>
      <sz val="16"/>
      <color theme="1"/>
      <name val="宋体"/>
      <charset val="134"/>
      <scheme val="minor"/>
    </font>
    <font>
      <sz val="14"/>
      <color theme="1"/>
      <name val="宋体"/>
      <charset val="134"/>
      <scheme val="minor"/>
    </font>
    <font>
      <sz val="12"/>
      <color theme="1"/>
      <name val="宋体"/>
      <charset val="134"/>
      <scheme val="minor"/>
    </font>
    <font>
      <sz val="11"/>
      <color theme="1"/>
      <name val="宋体"/>
      <charset val="134"/>
      <scheme val="minor"/>
    </font>
    <font>
      <b/>
      <sz val="20"/>
      <color theme="1"/>
      <name val="宋体"/>
      <charset val="134"/>
      <scheme val="major"/>
    </font>
    <font>
      <b/>
      <sz val="12"/>
      <color theme="1"/>
      <name val="宋体"/>
      <charset val="134"/>
      <scheme val="minor"/>
    </font>
    <font>
      <b/>
      <sz val="10"/>
      <color theme="1"/>
      <name val="宋体"/>
      <charset val="134"/>
      <scheme val="minor"/>
    </font>
    <font>
      <sz val="10"/>
      <name val="宋体"/>
      <charset val="134"/>
      <scheme val="minor"/>
    </font>
    <font>
      <sz val="9"/>
      <name val="宋体"/>
      <charset val="134"/>
    </font>
    <font>
      <b/>
      <sz val="12"/>
      <name val="宋体"/>
      <charset val="134"/>
    </font>
    <font>
      <b/>
      <sz val="10"/>
      <name val="宋体"/>
      <charset val="134"/>
    </font>
    <font>
      <b/>
      <sz val="11"/>
      <name val="宋体"/>
      <charset val="134"/>
    </font>
    <font>
      <sz val="10"/>
      <color theme="1"/>
      <name val="宋体"/>
      <charset val="134"/>
      <scheme val="minor"/>
    </font>
    <font>
      <sz val="10"/>
      <color indexed="8"/>
      <name val="宋体"/>
      <charset val="134"/>
    </font>
    <font>
      <b/>
      <sz val="10"/>
      <color indexed="8"/>
      <name val="宋体"/>
      <charset val="134"/>
    </font>
    <font>
      <sz val="10"/>
      <name val="宋体"/>
      <charset val="134"/>
      <scheme val="major"/>
    </font>
    <font>
      <sz val="11"/>
      <name val="宋体"/>
      <charset val="134"/>
      <scheme val="minor"/>
    </font>
    <font>
      <b/>
      <sz val="10"/>
      <name val="宋体"/>
      <charset val="134"/>
      <scheme val="minor"/>
    </font>
    <font>
      <sz val="10"/>
      <color rgb="FFFF0000"/>
      <name val="宋体"/>
      <charset val="134"/>
    </font>
    <font>
      <b/>
      <sz val="11"/>
      <color theme="1"/>
      <name val="宋体"/>
      <charset val="134"/>
      <scheme val="minor"/>
    </font>
    <font>
      <b/>
      <sz val="12"/>
      <color indexed="8"/>
      <name val="宋体"/>
      <charset val="134"/>
    </font>
    <font>
      <sz val="10"/>
      <color indexed="8"/>
      <name val="宋体"/>
      <charset val="134"/>
      <scheme val="major"/>
    </font>
    <font>
      <b/>
      <sz val="10"/>
      <name val="Arial"/>
      <charset val="134"/>
    </font>
    <font>
      <b/>
      <sz val="10"/>
      <name val="宋体"/>
      <charset val="134"/>
      <scheme val="major"/>
    </font>
    <font>
      <sz val="9"/>
      <color theme="1"/>
      <name val="宋体"/>
      <charset val="134"/>
      <scheme val="minor"/>
    </font>
    <font>
      <sz val="20"/>
      <color theme="1"/>
      <name val="宋体"/>
      <charset val="134"/>
      <scheme val="minor"/>
    </font>
    <font>
      <b/>
      <sz val="20"/>
      <name val="宋体"/>
      <charset val="134"/>
      <scheme val="minor"/>
    </font>
    <font>
      <sz val="9"/>
      <name val="宋体"/>
      <charset val="134"/>
      <scheme val="minor"/>
    </font>
    <font>
      <sz val="10"/>
      <name val="Times New Roman"/>
      <charset val="134"/>
    </font>
    <font>
      <sz val="20"/>
      <name val="宋体"/>
      <charset val="134"/>
      <scheme val="minor"/>
    </font>
    <font>
      <b/>
      <sz val="9"/>
      <name val="宋体"/>
      <charset val="134"/>
    </font>
    <font>
      <b/>
      <sz val="11"/>
      <color theme="1"/>
      <name val="Tahoma"/>
      <charset val="134"/>
    </font>
    <font>
      <sz val="11"/>
      <name val="黑体"/>
      <charset val="134"/>
    </font>
    <font>
      <sz val="10"/>
      <name val="黑体"/>
      <charset val="134"/>
    </font>
    <font>
      <sz val="10"/>
      <color theme="1"/>
      <name val="黑体"/>
      <charset val="134"/>
    </font>
    <font>
      <sz val="10"/>
      <color rgb="FF000000"/>
      <name val="黑体"/>
      <charset val="134"/>
    </font>
    <font>
      <b/>
      <sz val="10"/>
      <color theme="1"/>
      <name val="黑体"/>
      <charset val="134"/>
    </font>
    <font>
      <b/>
      <sz val="10"/>
      <name val="黑体"/>
      <charset val="134"/>
    </font>
    <font>
      <sz val="11"/>
      <color theme="1"/>
      <name val="黑体"/>
      <charset val="134"/>
    </font>
    <font>
      <sz val="10"/>
      <color indexed="8"/>
      <name val="黑体"/>
      <charset val="134"/>
    </font>
    <font>
      <b/>
      <sz val="11"/>
      <color indexed="8"/>
      <name val="宋体"/>
      <charset val="134"/>
    </font>
    <font>
      <b/>
      <sz val="10"/>
      <name val="仿宋"/>
      <charset val="134"/>
    </font>
    <font>
      <b/>
      <sz val="11"/>
      <color theme="1"/>
      <name val="宋体"/>
      <charset val="134"/>
    </font>
    <font>
      <sz val="11"/>
      <color theme="1"/>
      <name val="宋体"/>
      <charset val="134"/>
    </font>
    <font>
      <sz val="11"/>
      <color theme="1"/>
      <name val="仿宋"/>
      <charset val="134"/>
    </font>
    <font>
      <sz val="9"/>
      <color indexed="8"/>
      <name val="宋体"/>
      <charset val="134"/>
    </font>
    <font>
      <sz val="20"/>
      <name val="宋体"/>
      <charset val="134"/>
    </font>
    <font>
      <sz val="12"/>
      <name val="宋体"/>
      <charset val="134"/>
      <scheme val="minor"/>
    </font>
    <font>
      <b/>
      <sz val="12"/>
      <name val="宋体"/>
      <charset val="134"/>
      <scheme val="minor"/>
    </font>
    <font>
      <sz val="8"/>
      <name val="宋体"/>
      <charset val="134"/>
    </font>
    <font>
      <sz val="6"/>
      <name val="宋体"/>
      <charset val="134"/>
    </font>
    <font>
      <sz val="16"/>
      <name val="宋体"/>
      <charset val="134"/>
    </font>
    <font>
      <b/>
      <sz val="2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9"/>
      <name val="宋体"/>
      <charset val="134"/>
    </font>
    <font>
      <sz val="9"/>
      <name val="宋体"/>
      <charset val="134"/>
    </font>
  </fonts>
  <fills count="36">
    <fill>
      <patternFill patternType="none"/>
    </fill>
    <fill>
      <patternFill patternType="gray125"/>
    </fill>
    <fill>
      <patternFill patternType="solid">
        <fgColor theme="0"/>
        <bgColor indexed="64"/>
      </patternFill>
    </fill>
    <fill>
      <patternFill patternType="solid">
        <fgColor theme="6" tint="0.599993896298105"/>
        <bgColor indexed="64"/>
      </patternFill>
    </fill>
    <fill>
      <patternFill patternType="solid">
        <fgColor rgb="FFFFFFFF"/>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indexed="8"/>
      </top>
      <bottom style="thin">
        <color rgb="FF000000"/>
      </bottom>
      <diagonal/>
    </border>
    <border>
      <left style="thin">
        <color auto="1"/>
      </left>
      <right/>
      <top style="thin">
        <color auto="1"/>
      </top>
      <bottom/>
      <diagonal/>
    </border>
    <border>
      <left style="thin">
        <color auto="1"/>
      </left>
      <right style="thin">
        <color auto="1"/>
      </right>
      <top/>
      <bottom/>
      <diagonal/>
    </border>
    <border>
      <left/>
      <right style="thin">
        <color rgb="FF000000"/>
      </right>
      <top style="thin">
        <color indexed="8"/>
      </top>
      <bottom style="thin">
        <color rgb="FF000000"/>
      </bottom>
      <diagonal/>
    </border>
    <border>
      <left style="thin">
        <color rgb="FF000000"/>
      </left>
      <right style="thin">
        <color rgb="FF000000"/>
      </right>
      <top/>
      <bottom/>
      <diagonal/>
    </border>
    <border>
      <left style="medium">
        <color auto="1"/>
      </left>
      <right style="thin">
        <color auto="1"/>
      </right>
      <top style="medium">
        <color auto="1"/>
      </top>
      <bottom style="thin">
        <color auto="1"/>
      </bottom>
      <diagonal/>
    </border>
    <border>
      <left style="thin">
        <color auto="1"/>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3650">
    <xf numFmtId="0" fontId="0" fillId="0" borderId="0"/>
    <xf numFmtId="43" fontId="0" fillId="0" borderId="0" applyFont="0" applyFill="0" applyBorder="0" applyAlignment="0" applyProtection="0"/>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64"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14" fillId="6" borderId="31" applyNumberFormat="0" applyFont="0" applyAlignment="0" applyProtection="0">
      <alignment vertical="center"/>
    </xf>
    <xf numFmtId="0" fontId="66"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9" fillId="0" borderId="32" applyNumberFormat="0" applyFill="0" applyAlignment="0" applyProtection="0">
      <alignment vertical="center"/>
    </xf>
    <xf numFmtId="0" fontId="70" fillId="0" borderId="32" applyNumberFormat="0" applyFill="0" applyAlignment="0" applyProtection="0">
      <alignment vertical="center"/>
    </xf>
    <xf numFmtId="0" fontId="71" fillId="0" borderId="33" applyNumberFormat="0" applyFill="0" applyAlignment="0" applyProtection="0">
      <alignment vertical="center"/>
    </xf>
    <xf numFmtId="0" fontId="71" fillId="0" borderId="0" applyNumberFormat="0" applyFill="0" applyBorder="0" applyAlignment="0" applyProtection="0">
      <alignment vertical="center"/>
    </xf>
    <xf numFmtId="0" fontId="72" fillId="7" borderId="34" applyNumberFormat="0" applyAlignment="0" applyProtection="0">
      <alignment vertical="center"/>
    </xf>
    <xf numFmtId="0" fontId="73" fillId="8" borderId="35" applyNumberFormat="0" applyAlignment="0" applyProtection="0">
      <alignment vertical="center"/>
    </xf>
    <xf numFmtId="0" fontId="74" fillId="8" borderId="34" applyNumberFormat="0" applyAlignment="0" applyProtection="0">
      <alignment vertical="center"/>
    </xf>
    <xf numFmtId="0" fontId="75" fillId="9" borderId="36" applyNumberFormat="0" applyAlignment="0" applyProtection="0">
      <alignment vertical="center"/>
    </xf>
    <xf numFmtId="0" fontId="76" fillId="0" borderId="37" applyNumberFormat="0" applyFill="0" applyAlignment="0" applyProtection="0">
      <alignment vertical="center"/>
    </xf>
    <xf numFmtId="0" fontId="77" fillId="0" borderId="38" applyNumberFormat="0" applyFill="0" applyAlignment="0" applyProtection="0">
      <alignment vertical="center"/>
    </xf>
    <xf numFmtId="0" fontId="78" fillId="10" borderId="0" applyNumberFormat="0" applyBorder="0" applyAlignment="0" applyProtection="0">
      <alignment vertical="center"/>
    </xf>
    <xf numFmtId="0" fontId="79" fillId="11" borderId="0" applyNumberFormat="0" applyBorder="0" applyAlignment="0" applyProtection="0">
      <alignment vertical="center"/>
    </xf>
    <xf numFmtId="0" fontId="80" fillId="12" borderId="0" applyNumberFormat="0" applyBorder="0" applyAlignment="0" applyProtection="0">
      <alignment vertical="center"/>
    </xf>
    <xf numFmtId="0" fontId="81" fillId="13" borderId="0" applyNumberFormat="0" applyBorder="0" applyAlignment="0" applyProtection="0">
      <alignment vertical="center"/>
    </xf>
    <xf numFmtId="0" fontId="82" fillId="14" borderId="0" applyNumberFormat="0" applyBorder="0" applyAlignment="0" applyProtection="0">
      <alignment vertical="center"/>
    </xf>
    <xf numFmtId="0" fontId="82" fillId="15" borderId="0" applyNumberFormat="0" applyBorder="0" applyAlignment="0" applyProtection="0">
      <alignment vertical="center"/>
    </xf>
    <xf numFmtId="0" fontId="81" fillId="16" borderId="0" applyNumberFormat="0" applyBorder="0" applyAlignment="0" applyProtection="0">
      <alignment vertical="center"/>
    </xf>
    <xf numFmtId="0" fontId="81" fillId="17" borderId="0" applyNumberFormat="0" applyBorder="0" applyAlignment="0" applyProtection="0">
      <alignment vertical="center"/>
    </xf>
    <xf numFmtId="0" fontId="82" fillId="18" borderId="0" applyNumberFormat="0" applyBorder="0" applyAlignment="0" applyProtection="0">
      <alignment vertical="center"/>
    </xf>
    <xf numFmtId="0" fontId="82" fillId="19" borderId="0" applyNumberFormat="0" applyBorder="0" applyAlignment="0" applyProtection="0">
      <alignment vertical="center"/>
    </xf>
    <xf numFmtId="0" fontId="81" fillId="20" borderId="0" applyNumberFormat="0" applyBorder="0" applyAlignment="0" applyProtection="0">
      <alignment vertical="center"/>
    </xf>
    <xf numFmtId="0" fontId="81" fillId="21" borderId="0" applyNumberFormat="0" applyBorder="0" applyAlignment="0" applyProtection="0">
      <alignment vertical="center"/>
    </xf>
    <xf numFmtId="0" fontId="82" fillId="22" borderId="0" applyNumberFormat="0" applyBorder="0" applyAlignment="0" applyProtection="0">
      <alignment vertical="center"/>
    </xf>
    <xf numFmtId="0" fontId="82" fillId="3" borderId="0" applyNumberFormat="0" applyBorder="0" applyAlignment="0" applyProtection="0">
      <alignment vertical="center"/>
    </xf>
    <xf numFmtId="0" fontId="81" fillId="23" borderId="0" applyNumberFormat="0" applyBorder="0" applyAlignment="0" applyProtection="0">
      <alignment vertical="center"/>
    </xf>
    <xf numFmtId="0" fontId="81" fillId="24" borderId="0" applyNumberFormat="0" applyBorder="0" applyAlignment="0" applyProtection="0">
      <alignment vertical="center"/>
    </xf>
    <xf numFmtId="0" fontId="82" fillId="25" borderId="0" applyNumberFormat="0" applyBorder="0" applyAlignment="0" applyProtection="0">
      <alignment vertical="center"/>
    </xf>
    <xf numFmtId="0" fontId="82" fillId="26" borderId="0" applyNumberFormat="0" applyBorder="0" applyAlignment="0" applyProtection="0">
      <alignment vertical="center"/>
    </xf>
    <xf numFmtId="0" fontId="81" fillId="27" borderId="0" applyNumberFormat="0" applyBorder="0" applyAlignment="0" applyProtection="0">
      <alignment vertical="center"/>
    </xf>
    <xf numFmtId="0" fontId="81" fillId="28" borderId="0" applyNumberFormat="0" applyBorder="0" applyAlignment="0" applyProtection="0">
      <alignment vertical="center"/>
    </xf>
    <xf numFmtId="0" fontId="82" fillId="29" borderId="0" applyNumberFormat="0" applyBorder="0" applyAlignment="0" applyProtection="0">
      <alignment vertical="center"/>
    </xf>
    <xf numFmtId="0" fontId="82" fillId="30" borderId="0" applyNumberFormat="0" applyBorder="0" applyAlignment="0" applyProtection="0">
      <alignment vertical="center"/>
    </xf>
    <xf numFmtId="0" fontId="81" fillId="31" borderId="0" applyNumberFormat="0" applyBorder="0" applyAlignment="0" applyProtection="0">
      <alignment vertical="center"/>
    </xf>
    <xf numFmtId="0" fontId="81" fillId="32" borderId="0" applyNumberFormat="0" applyBorder="0" applyAlignment="0" applyProtection="0">
      <alignment vertical="center"/>
    </xf>
    <xf numFmtId="0" fontId="82" fillId="33" borderId="0" applyNumberFormat="0" applyBorder="0" applyAlignment="0" applyProtection="0">
      <alignment vertical="center"/>
    </xf>
    <xf numFmtId="0" fontId="82" fillId="34" borderId="0" applyNumberFormat="0" applyBorder="0" applyAlignment="0" applyProtection="0">
      <alignment vertical="center"/>
    </xf>
    <xf numFmtId="0" fontId="81" fillId="35" borderId="0" applyNumberFormat="0" applyBorder="0" applyAlignment="0" applyProtection="0">
      <alignment vertical="center"/>
    </xf>
    <xf numFmtId="0" fontId="0" fillId="0" borderId="0"/>
    <xf numFmtId="0" fontId="0" fillId="0" borderId="0"/>
    <xf numFmtId="0" fontId="0" fillId="0" borderId="0"/>
    <xf numFmtId="0" fontId="3" fillId="0" borderId="0"/>
    <xf numFmtId="0" fontId="3"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xf numFmtId="0" fontId="0" fillId="0" borderId="0">
      <alignment vertical="center"/>
    </xf>
    <xf numFmtId="43" fontId="0" fillId="0" borderId="0" applyFont="0" applyFill="0" applyBorder="0" applyAlignment="0" applyProtection="0"/>
    <xf numFmtId="0" fontId="0" fillId="0" borderId="0"/>
    <xf numFmtId="0" fontId="0" fillId="0" borderId="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83" fillId="0" borderId="0"/>
    <xf numFmtId="43" fontId="0" fillId="0" borderId="0" applyFont="0" applyFill="0" applyBorder="0" applyAlignment="0" applyProtection="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alignment vertical="center"/>
    </xf>
    <xf numFmtId="0" fontId="0" fillId="0" borderId="0"/>
    <xf numFmtId="0" fontId="1" fillId="0" borderId="0"/>
    <xf numFmtId="0" fontId="0" fillId="0" borderId="0"/>
    <xf numFmtId="0" fontId="3" fillId="0" borderId="0"/>
    <xf numFmtId="0" fontId="3" fillId="0" borderId="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3" fillId="0" borderId="0"/>
    <xf numFmtId="0" fontId="3" fillId="0" borderId="0"/>
    <xf numFmtId="0" fontId="0" fillId="0" borderId="0">
      <alignment vertical="center"/>
    </xf>
    <xf numFmtId="0" fontId="0" fillId="0" borderId="0">
      <alignment vertical="center"/>
    </xf>
    <xf numFmtId="0" fontId="3" fillId="0" borderId="0"/>
    <xf numFmtId="0" fontId="3" fillId="0" borderId="0"/>
    <xf numFmtId="0" fontId="0" fillId="0" borderId="0">
      <alignment vertical="center"/>
    </xf>
    <xf numFmtId="43" fontId="0" fillId="0" borderId="0" applyFont="0" applyFill="0" applyBorder="0" applyAlignment="0" applyProtection="0"/>
    <xf numFmtId="0" fontId="3" fillId="0" borderId="0"/>
    <xf numFmtId="0" fontId="3" fillId="0" borderId="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alignment vertical="center"/>
    </xf>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alignment vertical="center"/>
    </xf>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alignment vertical="center"/>
    </xf>
    <xf numFmtId="43" fontId="0" fillId="0" borderId="0" applyFont="0" applyFill="0" applyBorder="0" applyAlignment="0" applyProtection="0"/>
    <xf numFmtId="0" fontId="3" fillId="0" borderId="0"/>
    <xf numFmtId="0" fontId="3" fillId="0" borderId="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3" fillId="0" borderId="0"/>
    <xf numFmtId="0" fontId="3" fillId="0" borderId="0"/>
    <xf numFmtId="0" fontId="0" fillId="0" borderId="0"/>
    <xf numFmtId="43" fontId="0" fillId="0" borderId="0" applyFont="0" applyFill="0" applyBorder="0" applyAlignment="0" applyProtection="0"/>
    <xf numFmtId="43" fontId="0" fillId="0" borderId="0" applyFont="0" applyFill="0" applyBorder="0" applyAlignment="0" applyProtection="0"/>
    <xf numFmtId="0" fontId="3" fillId="0" borderId="0"/>
    <xf numFmtId="0" fontId="3" fillId="0" borderId="0"/>
    <xf numFmtId="0" fontId="0" fillId="0" borderId="0"/>
    <xf numFmtId="0" fontId="0" fillId="0" borderId="0"/>
    <xf numFmtId="0" fontId="0" fillId="0" borderId="0"/>
    <xf numFmtId="43" fontId="0" fillId="0" borderId="0" applyFont="0" applyFill="0" applyBorder="0" applyAlignment="0" applyProtection="0"/>
    <xf numFmtId="43" fontId="0" fillId="0" borderId="0" applyFont="0" applyFill="0" applyBorder="0" applyAlignment="0" applyProtection="0"/>
    <xf numFmtId="0" fontId="3" fillId="0" borderId="0"/>
    <xf numFmtId="0" fontId="3"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3" fillId="0" borderId="0"/>
    <xf numFmtId="0" fontId="3" fillId="0" borderId="0"/>
    <xf numFmtId="0" fontId="0" fillId="0" borderId="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1" fillId="0" borderId="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0" fontId="0" fillId="0" borderId="0"/>
    <xf numFmtId="43" fontId="0" fillId="0" borderId="0" applyFont="0" applyFill="0" applyBorder="0" applyAlignment="0" applyProtection="0"/>
    <xf numFmtId="43" fontId="0" fillId="0" borderId="0" applyFont="0" applyFill="0" applyBorder="0" applyAlignment="0" applyProtection="0"/>
    <xf numFmtId="0" fontId="3" fillId="0" borderId="0"/>
    <xf numFmtId="0" fontId="0" fillId="0" borderId="0">
      <alignment vertical="center"/>
    </xf>
    <xf numFmtId="0" fontId="0" fillId="0" borderId="0"/>
    <xf numFmtId="0" fontId="0" fillId="0" borderId="0"/>
    <xf numFmtId="43" fontId="0" fillId="0" borderId="0" applyFont="0" applyFill="0" applyBorder="0" applyAlignment="0" applyProtection="0"/>
    <xf numFmtId="0" fontId="0" fillId="0" borderId="0">
      <alignment vertical="center"/>
    </xf>
    <xf numFmtId="0" fontId="0" fillId="0" borderId="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0" fontId="0" fillId="0" borderId="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3"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 fillId="0" borderId="0"/>
    <xf numFmtId="43" fontId="0" fillId="0" borderId="0" applyFont="0" applyFill="0" applyBorder="0" applyAlignment="0" applyProtection="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3" fillId="0" borderId="0"/>
    <xf numFmtId="0" fontId="3" fillId="0" borderId="0"/>
    <xf numFmtId="0" fontId="0" fillId="0" borderId="0">
      <alignment vertical="center"/>
    </xf>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0" fontId="3" fillId="0" borderId="0"/>
    <xf numFmtId="0" fontId="3" fillId="0" borderId="0"/>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3" fillId="0" borderId="0"/>
    <xf numFmtId="0" fontId="3" fillId="0" borderId="0"/>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3" fillId="0" borderId="0"/>
    <xf numFmtId="0" fontId="3" fillId="0" borderId="0"/>
    <xf numFmtId="0" fontId="0" fillId="0" borderId="0"/>
    <xf numFmtId="0" fontId="0" fillId="0" borderId="0">
      <alignment vertical="center"/>
    </xf>
    <xf numFmtId="0" fontId="0" fillId="0" borderId="0">
      <alignment vertical="center"/>
    </xf>
    <xf numFmtId="0" fontId="3" fillId="0" borderId="0"/>
    <xf numFmtId="0" fontId="3" fillId="0" borderId="0"/>
    <xf numFmtId="0" fontId="0" fillId="0" borderId="0"/>
    <xf numFmtId="0" fontId="0" fillId="0" borderId="0">
      <alignment vertical="center"/>
    </xf>
    <xf numFmtId="0" fontId="0" fillId="0" borderId="0">
      <alignment vertical="center"/>
    </xf>
    <xf numFmtId="0" fontId="3" fillId="0" borderId="0"/>
    <xf numFmtId="0" fontId="3" fillId="0" borderId="0"/>
    <xf numFmtId="0" fontId="0" fillId="0" borderId="0"/>
    <xf numFmtId="0" fontId="3" fillId="0" borderId="0"/>
    <xf numFmtId="43" fontId="0" fillId="0" borderId="0" applyFont="0" applyFill="0" applyBorder="0" applyAlignment="0" applyProtection="0"/>
    <xf numFmtId="0" fontId="0" fillId="0" borderId="0"/>
    <xf numFmtId="0" fontId="0" fillId="0" borderId="0">
      <alignment vertical="center"/>
    </xf>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xf numFmtId="0" fontId="3" fillId="0" borderId="0"/>
    <xf numFmtId="0" fontId="3" fillId="0" borderId="0"/>
    <xf numFmtId="0" fontId="0" fillId="0" borderId="0">
      <alignment vertical="center"/>
    </xf>
    <xf numFmtId="0" fontId="0" fillId="0" borderId="0"/>
    <xf numFmtId="0" fontId="3" fillId="0" borderId="0"/>
    <xf numFmtId="0" fontId="3" fillId="0" borderId="0"/>
    <xf numFmtId="0" fontId="0" fillId="0" borderId="0">
      <alignment vertical="center"/>
    </xf>
    <xf numFmtId="0" fontId="0" fillId="0" borderId="0"/>
    <xf numFmtId="43" fontId="0" fillId="0" borderId="0" applyFont="0" applyFill="0" applyBorder="0" applyAlignment="0" applyProtection="0"/>
    <xf numFmtId="0" fontId="0" fillId="0" borderId="0"/>
    <xf numFmtId="0" fontId="3" fillId="0" borderId="0"/>
    <xf numFmtId="0" fontId="3" fillId="0" borderId="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3"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0" fontId="0" fillId="0" borderId="0"/>
    <xf numFmtId="0" fontId="0" fillId="0" borderId="0">
      <alignment vertical="center"/>
    </xf>
    <xf numFmtId="0" fontId="3"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0" fontId="0" fillId="0" borderId="0"/>
    <xf numFmtId="0" fontId="0" fillId="0" borderId="0">
      <alignment vertical="center"/>
    </xf>
    <xf numFmtId="0" fontId="3"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0" fontId="0" fillId="0" borderId="0"/>
    <xf numFmtId="0" fontId="0" fillId="0" borderId="0">
      <alignment vertical="center"/>
    </xf>
    <xf numFmtId="0" fontId="3"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3" fillId="0" borderId="0"/>
    <xf numFmtId="0" fontId="3" fillId="0" borderId="0"/>
    <xf numFmtId="0" fontId="0" fillId="0" borderId="0"/>
    <xf numFmtId="0" fontId="0" fillId="0" borderId="0">
      <alignment vertical="center"/>
    </xf>
    <xf numFmtId="0" fontId="0" fillId="0" borderId="0"/>
    <xf numFmtId="0" fontId="0" fillId="0" borderId="0"/>
    <xf numFmtId="0" fontId="3" fillId="0" borderId="0"/>
    <xf numFmtId="0" fontId="3" fillId="0" borderId="0"/>
    <xf numFmtId="0" fontId="0" fillId="0" borderId="0">
      <alignment vertical="center"/>
    </xf>
    <xf numFmtId="0" fontId="0" fillId="0" borderId="0"/>
    <xf numFmtId="0" fontId="0" fillId="0" borderId="0"/>
    <xf numFmtId="0" fontId="3" fillId="0" borderId="0"/>
    <xf numFmtId="0" fontId="3"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0" fontId="0" fillId="0" borderId="0"/>
    <xf numFmtId="0" fontId="0" fillId="0" borderId="0"/>
    <xf numFmtId="0" fontId="0" fillId="0" borderId="0">
      <alignment vertical="center"/>
    </xf>
    <xf numFmtId="0" fontId="3" fillId="0" borderId="0"/>
    <xf numFmtId="0" fontId="0" fillId="0" borderId="0">
      <alignment vertical="center"/>
    </xf>
    <xf numFmtId="43" fontId="0" fillId="0" borderId="0" applyFont="0" applyFill="0" applyBorder="0" applyAlignment="0" applyProtection="0"/>
    <xf numFmtId="0" fontId="0" fillId="0" borderId="0"/>
    <xf numFmtId="0" fontId="0" fillId="0" borderId="0"/>
    <xf numFmtId="0" fontId="0" fillId="0" borderId="0">
      <alignment vertical="center"/>
    </xf>
    <xf numFmtId="0" fontId="3" fillId="0" borderId="0"/>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0" fontId="3" fillId="0" borderId="0"/>
    <xf numFmtId="0" fontId="3" fillId="0" borderId="0"/>
    <xf numFmtId="43" fontId="0" fillId="0" borderId="0" applyFont="0" applyFill="0" applyBorder="0" applyAlignment="0" applyProtection="0"/>
    <xf numFmtId="0" fontId="0" fillId="0" borderId="0"/>
    <xf numFmtId="0" fontId="3" fillId="0" borderId="0"/>
    <xf numFmtId="0" fontId="3" fillId="0" borderId="0"/>
    <xf numFmtId="43" fontId="0" fillId="0" borderId="0" applyFont="0" applyFill="0" applyBorder="0" applyAlignment="0" applyProtection="0"/>
    <xf numFmtId="0" fontId="3" fillId="0" borderId="0"/>
    <xf numFmtId="0" fontId="3" fillId="0" borderId="0"/>
    <xf numFmtId="43" fontId="0" fillId="0" borderId="0" applyFont="0" applyFill="0" applyBorder="0" applyAlignment="0" applyProtection="0"/>
    <xf numFmtId="0" fontId="3" fillId="0" borderId="0"/>
    <xf numFmtId="0" fontId="3" fillId="0" borderId="0"/>
    <xf numFmtId="43" fontId="0" fillId="0" borderId="0" applyFont="0" applyFill="0" applyBorder="0" applyAlignment="0" applyProtection="0"/>
    <xf numFmtId="0" fontId="3" fillId="0" borderId="0"/>
    <xf numFmtId="0" fontId="3" fillId="0" borderId="0"/>
    <xf numFmtId="43" fontId="0"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0" fillId="0" borderId="0"/>
    <xf numFmtId="0" fontId="0" fillId="0" borderId="0"/>
    <xf numFmtId="0" fontId="3" fillId="0" borderId="0"/>
    <xf numFmtId="0" fontId="3" fillId="0" borderId="0"/>
    <xf numFmtId="0" fontId="0" fillId="0" borderId="0"/>
    <xf numFmtId="0" fontId="0" fillId="0" borderId="0"/>
    <xf numFmtId="0" fontId="3" fillId="0" borderId="0"/>
    <xf numFmtId="0" fontId="3" fillId="0" borderId="0"/>
    <xf numFmtId="0" fontId="0" fillId="0" borderId="0"/>
    <xf numFmtId="0" fontId="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0" fillId="0" borderId="0"/>
    <xf numFmtId="0" fontId="3" fillId="0" borderId="0"/>
    <xf numFmtId="0" fontId="3" fillId="0" borderId="0"/>
    <xf numFmtId="0" fontId="0" fillId="0" borderId="0">
      <alignment vertical="center"/>
    </xf>
    <xf numFmtId="0" fontId="0" fillId="0" borderId="0"/>
    <xf numFmtId="0" fontId="3" fillId="0" borderId="0"/>
    <xf numFmtId="0" fontId="3" fillId="0" borderId="0"/>
    <xf numFmtId="0" fontId="0" fillId="0" borderId="0">
      <alignment vertical="center"/>
    </xf>
    <xf numFmtId="0" fontId="0" fillId="0" borderId="0"/>
    <xf numFmtId="0" fontId="3" fillId="0" borderId="0"/>
    <xf numFmtId="0" fontId="3" fillId="0" borderId="0"/>
    <xf numFmtId="0" fontId="0" fillId="0" borderId="0">
      <alignment vertical="center"/>
    </xf>
    <xf numFmtId="0" fontId="0" fillId="0" borderId="0"/>
    <xf numFmtId="0" fontId="0" fillId="0" borderId="0"/>
    <xf numFmtId="0" fontId="3" fillId="0" borderId="0"/>
    <xf numFmtId="0" fontId="3" fillId="0" borderId="0"/>
    <xf numFmtId="0" fontId="0" fillId="0" borderId="0"/>
    <xf numFmtId="0" fontId="0" fillId="0" borderId="0"/>
    <xf numFmtId="0" fontId="0" fillId="0" borderId="0"/>
    <xf numFmtId="0" fontId="3" fillId="0" borderId="0"/>
    <xf numFmtId="0" fontId="3" fillId="0" borderId="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xf numFmtId="0" fontId="3" fillId="0" borderId="0"/>
    <xf numFmtId="0" fontId="3" fillId="0" borderId="0"/>
    <xf numFmtId="0" fontId="0" fillId="0" borderId="0"/>
    <xf numFmtId="0" fontId="0" fillId="0" borderId="0"/>
    <xf numFmtId="0" fontId="0" fillId="0" borderId="0"/>
    <xf numFmtId="0" fontId="3" fillId="0" borderId="0"/>
    <xf numFmtId="0" fontId="3"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 fillId="0" borderId="0"/>
    <xf numFmtId="0" fontId="3" fillId="0" borderId="0"/>
    <xf numFmtId="0" fontId="0" fillId="0" borderId="0"/>
    <xf numFmtId="0" fontId="3" fillId="0" borderId="0"/>
    <xf numFmtId="0" fontId="3" fillId="0" borderId="0"/>
    <xf numFmtId="0" fontId="0" fillId="0" borderId="0"/>
    <xf numFmtId="0" fontId="3" fillId="0" borderId="0"/>
    <xf numFmtId="0" fontId="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 fillId="0" borderId="0"/>
    <xf numFmtId="0" fontId="3" fillId="0" borderId="0"/>
    <xf numFmtId="0" fontId="0" fillId="0" borderId="0"/>
    <xf numFmtId="0" fontId="0" fillId="0" borderId="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0" fontId="3" fillId="0" borderId="0"/>
    <xf numFmtId="0" fontId="3" fillId="0" borderId="0"/>
    <xf numFmtId="0" fontId="0" fillId="0" borderId="0"/>
    <xf numFmtId="0" fontId="0" fillId="0" borderId="0"/>
    <xf numFmtId="0" fontId="3" fillId="0" borderId="0"/>
    <xf numFmtId="0" fontId="3" fillId="0" borderId="0"/>
    <xf numFmtId="0" fontId="3" fillId="0" borderId="0"/>
    <xf numFmtId="0" fontId="3" fillId="0" borderId="0"/>
    <xf numFmtId="0" fontId="3" fillId="0" borderId="0"/>
    <xf numFmtId="0" fontId="3"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3" fillId="0" borderId="0"/>
    <xf numFmtId="0" fontId="3"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3" fillId="0" borderId="0"/>
    <xf numFmtId="0" fontId="3"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3" fillId="0" borderId="0"/>
    <xf numFmtId="0" fontId="3" fillId="0" borderId="0"/>
    <xf numFmtId="0" fontId="3" fillId="0" borderId="0"/>
    <xf numFmtId="0" fontId="3" fillId="0" borderId="0"/>
    <xf numFmtId="0" fontId="0" fillId="0" borderId="0"/>
    <xf numFmtId="0" fontId="83" fillId="0" borderId="0">
      <alignment vertical="center"/>
    </xf>
    <xf numFmtId="0" fontId="3" fillId="0" borderId="0"/>
    <xf numFmtId="0" fontId="0" fillId="0" borderId="0">
      <alignment vertical="center"/>
    </xf>
    <xf numFmtId="0" fontId="14" fillId="0" borderId="0">
      <alignment vertical="center"/>
    </xf>
    <xf numFmtId="0" fontId="3" fillId="0" borderId="0"/>
    <xf numFmtId="0" fontId="0" fillId="0" borderId="0"/>
    <xf numFmtId="0" fontId="0" fillId="0" borderId="0">
      <alignment vertical="center"/>
    </xf>
    <xf numFmtId="0" fontId="0" fillId="0" borderId="0"/>
    <xf numFmtId="0" fontId="14" fillId="0" borderId="0">
      <alignment vertical="center"/>
    </xf>
    <xf numFmtId="0" fontId="0" fillId="0" borderId="0"/>
    <xf numFmtId="0" fontId="0" fillId="0" borderId="0">
      <alignment vertical="center"/>
    </xf>
    <xf numFmtId="0" fontId="0" fillId="0" borderId="0"/>
    <xf numFmtId="0" fontId="3"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alignment vertical="center"/>
    </xf>
    <xf numFmtId="43" fontId="0" fillId="0" borderId="0" applyFont="0" applyFill="0" applyBorder="0" applyAlignment="0" applyProtection="0"/>
    <xf numFmtId="0" fontId="0" fillId="0" borderId="0"/>
    <xf numFmtId="0" fontId="0" fillId="0" borderId="0"/>
    <xf numFmtId="0" fontId="0" fillId="0" borderId="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 fillId="0" borderId="0"/>
    <xf numFmtId="0" fontId="0" fillId="0" borderId="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0" fontId="0" fillId="0" borderId="0"/>
    <xf numFmtId="0" fontId="0" fillId="0" borderId="0"/>
    <xf numFmtId="43" fontId="0" fillId="0" borderId="0" applyFont="0" applyFill="0" applyBorder="0" applyAlignment="0" applyProtection="0"/>
    <xf numFmtId="0" fontId="0" fillId="0" borderId="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xf numFmtId="0" fontId="0" fillId="0" borderId="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3" fillId="0" borderId="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83" fillId="0" borderId="0">
      <alignment vertical="center"/>
    </xf>
    <xf numFmtId="0" fontId="0" fillId="0" borderId="0"/>
    <xf numFmtId="0" fontId="0" fillId="0" borderId="0"/>
    <xf numFmtId="0" fontId="3" fillId="0" borderId="0"/>
    <xf numFmtId="0" fontId="0" fillId="0" borderId="0"/>
    <xf numFmtId="0" fontId="0" fillId="0" borderId="0"/>
    <xf numFmtId="0" fontId="3" fillId="0" borderId="0"/>
    <xf numFmtId="0" fontId="0" fillId="0" borderId="0"/>
    <xf numFmtId="0" fontId="0" fillId="0" borderId="0"/>
    <xf numFmtId="0" fontId="0" fillId="0" borderId="0"/>
    <xf numFmtId="0" fontId="0" fillId="0" borderId="0"/>
    <xf numFmtId="0" fontId="0" fillId="0" borderId="0">
      <alignment vertical="center"/>
    </xf>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3" fillId="0" borderId="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0" fillId="0" borderId="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43" fontId="0" fillId="0" borderId="0" applyFont="0" applyFill="0" applyBorder="0" applyAlignment="0" applyProtection="0"/>
    <xf numFmtId="0" fontId="0" fillId="0" borderId="0"/>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0" fontId="0" fillId="0" borderId="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3" fillId="0" borderId="0"/>
    <xf numFmtId="0" fontId="0" fillId="0" borderId="0"/>
    <xf numFmtId="43" fontId="0" fillId="0" borderId="0" applyFont="0" applyFill="0" applyBorder="0" applyAlignment="0" applyProtection="0"/>
    <xf numFmtId="0" fontId="0" fillId="0" borderId="0"/>
    <xf numFmtId="0" fontId="0" fillId="0" borderId="0"/>
    <xf numFmtId="0" fontId="14" fillId="0" borderId="0">
      <alignment vertical="center"/>
    </xf>
    <xf numFmtId="0" fontId="0" fillId="0" borderId="0"/>
    <xf numFmtId="0" fontId="8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43" fontId="0" fillId="0" borderId="0" applyFont="0" applyFill="0" applyBorder="0" applyAlignment="0" applyProtection="0"/>
    <xf numFmtId="0" fontId="3" fillId="0" borderId="0"/>
    <xf numFmtId="0" fontId="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xf numFmtId="43" fontId="0" fillId="0" borderId="0" applyFont="0" applyFill="0" applyBorder="0" applyAlignment="0" applyProtection="0"/>
    <xf numFmtId="0" fontId="0" fillId="0" borderId="0"/>
    <xf numFmtId="0" fontId="0" fillId="0" borderId="0">
      <alignment vertical="center"/>
    </xf>
    <xf numFmtId="0" fontId="0" fillId="0" borderId="0"/>
    <xf numFmtId="43" fontId="0" fillId="0" borderId="0" applyFont="0" applyFill="0" applyBorder="0" applyAlignment="0" applyProtection="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43" fontId="0" fillId="0" borderId="0" applyFont="0" applyFill="0" applyBorder="0" applyAlignment="0" applyProtection="0"/>
    <xf numFmtId="0" fontId="0" fillId="0" borderId="0"/>
    <xf numFmtId="0" fontId="0" fillId="0" borderId="0">
      <alignment vertical="center"/>
    </xf>
    <xf numFmtId="0" fontId="0" fillId="0" borderId="0"/>
    <xf numFmtId="43" fontId="0" fillId="0" borderId="0" applyFont="0" applyFill="0" applyBorder="0" applyAlignment="0" applyProtection="0"/>
    <xf numFmtId="0" fontId="0" fillId="0" borderId="0"/>
    <xf numFmtId="0" fontId="0" fillId="0" borderId="0">
      <alignment vertical="center"/>
    </xf>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alignment vertical="center"/>
    </xf>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0" fontId="0" fillId="0" borderId="0"/>
    <xf numFmtId="0" fontId="0" fillId="0" borderId="0">
      <alignment vertical="center"/>
    </xf>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3" fillId="0" borderId="0"/>
    <xf numFmtId="0" fontId="3" fillId="0" borderId="0"/>
    <xf numFmtId="43" fontId="0" fillId="0" borderId="0" applyFont="0" applyFill="0" applyBorder="0" applyAlignment="0" applyProtection="0"/>
    <xf numFmtId="0" fontId="3" fillId="0" borderId="0"/>
    <xf numFmtId="0" fontId="3" fillId="0" borderId="0"/>
    <xf numFmtId="43" fontId="0" fillId="0" borderId="0" applyFont="0" applyFill="0" applyBorder="0" applyAlignment="0" applyProtection="0"/>
    <xf numFmtId="0" fontId="3" fillId="0" borderId="0"/>
    <xf numFmtId="0" fontId="3" fillId="0" borderId="0"/>
    <xf numFmtId="43" fontId="0" fillId="0" borderId="0" applyFont="0" applyFill="0" applyBorder="0" applyAlignment="0" applyProtection="0"/>
    <xf numFmtId="0" fontId="3" fillId="0" borderId="0"/>
    <xf numFmtId="0" fontId="3" fillId="0" borderId="0"/>
    <xf numFmtId="43" fontId="0" fillId="0" borderId="0" applyFont="0" applyFill="0" applyBorder="0" applyAlignment="0" applyProtection="0"/>
    <xf numFmtId="0" fontId="3" fillId="0" borderId="0"/>
    <xf numFmtId="0" fontId="3" fillId="0" borderId="0"/>
    <xf numFmtId="0" fontId="0" fillId="0" borderId="0"/>
    <xf numFmtId="0" fontId="3" fillId="0" borderId="0"/>
    <xf numFmtId="0" fontId="3" fillId="0" borderId="0"/>
    <xf numFmtId="0" fontId="0" fillId="0" borderId="0"/>
    <xf numFmtId="0" fontId="3" fillId="0" borderId="0"/>
    <xf numFmtId="0" fontId="3" fillId="0" borderId="0"/>
    <xf numFmtId="0" fontId="0" fillId="0" borderId="0"/>
    <xf numFmtId="0" fontId="3" fillId="0" borderId="0"/>
    <xf numFmtId="0" fontId="3" fillId="0" borderId="0"/>
    <xf numFmtId="0" fontId="0" fillId="0" borderId="0"/>
    <xf numFmtId="0" fontId="3" fillId="0" borderId="0"/>
    <xf numFmtId="0" fontId="3" fillId="0" borderId="0"/>
    <xf numFmtId="0" fontId="0" fillId="0" borderId="0"/>
    <xf numFmtId="0" fontId="3" fillId="0" borderId="0"/>
    <xf numFmtId="0" fontId="3" fillId="0" borderId="0"/>
    <xf numFmtId="0" fontId="0" fillId="0" borderId="0"/>
    <xf numFmtId="0" fontId="3" fillId="0" borderId="0"/>
    <xf numFmtId="0" fontId="3" fillId="0" borderId="0"/>
    <xf numFmtId="0" fontId="0" fillId="0" borderId="0"/>
    <xf numFmtId="0" fontId="3" fillId="0" borderId="0"/>
    <xf numFmtId="0" fontId="3" fillId="0" borderId="0"/>
    <xf numFmtId="0" fontId="0" fillId="0" borderId="0"/>
    <xf numFmtId="0" fontId="3" fillId="0" borderId="0"/>
    <xf numFmtId="0" fontId="3" fillId="0" borderId="0"/>
    <xf numFmtId="0" fontId="0" fillId="0" borderId="0"/>
    <xf numFmtId="0" fontId="3" fillId="0" borderId="0"/>
    <xf numFmtId="0" fontId="3" fillId="0" borderId="0"/>
    <xf numFmtId="0" fontId="0" fillId="0" borderId="0"/>
    <xf numFmtId="0" fontId="3" fillId="0" borderId="0"/>
    <xf numFmtId="0" fontId="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0" fillId="0" borderId="0"/>
    <xf numFmtId="43" fontId="0" fillId="0" borderId="0" applyFont="0" applyFill="0" applyBorder="0" applyAlignment="0" applyProtection="0"/>
    <xf numFmtId="0" fontId="0" fillId="0" borderId="0">
      <alignment vertical="center"/>
    </xf>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0" fontId="0" fillId="0" borderId="0"/>
    <xf numFmtId="0" fontId="0" fillId="0" borderId="0"/>
    <xf numFmtId="0" fontId="0" fillId="0" borderId="0"/>
    <xf numFmtId="0" fontId="0" fillId="0" borderId="0"/>
    <xf numFmtId="0" fontId="3" fillId="0" borderId="0"/>
    <xf numFmtId="0" fontId="3" fillId="0" borderId="0"/>
    <xf numFmtId="0" fontId="3" fillId="0" borderId="0"/>
    <xf numFmtId="0" fontId="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43" fontId="0" fillId="0" borderId="0" applyFont="0" applyFill="0" applyBorder="0" applyAlignment="0" applyProtection="0"/>
    <xf numFmtId="0" fontId="3" fillId="0" borderId="0"/>
    <xf numFmtId="0" fontId="3" fillId="0" borderId="0"/>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 fillId="0" borderId="0"/>
    <xf numFmtId="43" fontId="0" fillId="0" borderId="0" applyFont="0" applyFill="0" applyBorder="0" applyAlignment="0" applyProtection="0"/>
    <xf numFmtId="0" fontId="3" fillId="0" borderId="0"/>
    <xf numFmtId="43" fontId="0" fillId="0" borderId="0" applyFont="0" applyFill="0" applyBorder="0" applyAlignment="0" applyProtection="0"/>
    <xf numFmtId="0" fontId="3" fillId="0" borderId="0"/>
    <xf numFmtId="43" fontId="0" fillId="0" borderId="0" applyFont="0" applyFill="0" applyBorder="0" applyAlignment="0" applyProtection="0"/>
    <xf numFmtId="0" fontId="3" fillId="0" borderId="0"/>
    <xf numFmtId="43" fontId="0" fillId="0" borderId="0" applyFont="0" applyFill="0" applyBorder="0" applyAlignment="0" applyProtection="0"/>
    <xf numFmtId="0" fontId="3" fillId="0" borderId="0"/>
    <xf numFmtId="43" fontId="0" fillId="0" borderId="0" applyFont="0" applyFill="0" applyBorder="0" applyAlignment="0" applyProtection="0"/>
    <xf numFmtId="0" fontId="0" fillId="0" borderId="0"/>
    <xf numFmtId="43" fontId="0" fillId="0" borderId="0" applyFont="0" applyFill="0" applyBorder="0" applyAlignment="0" applyProtection="0"/>
    <xf numFmtId="176" fontId="0" fillId="0" borderId="0" applyFont="0" applyFill="0" applyBorder="0" applyAlignment="0" applyProtection="0">
      <alignment vertical="center"/>
    </xf>
    <xf numFmtId="43" fontId="0" fillId="0" borderId="0" applyFont="0" applyFill="0" applyBorder="0" applyAlignment="0" applyProtection="0"/>
    <xf numFmtId="176" fontId="0" fillId="0" borderId="0" applyFont="0" applyFill="0" applyBorder="0" applyAlignment="0" applyProtection="0">
      <alignment vertical="center"/>
    </xf>
    <xf numFmtId="176" fontId="0" fillId="0" borderId="0" applyFont="0" applyFill="0" applyBorder="0" applyAlignment="0" applyProtection="0">
      <alignment vertical="center"/>
    </xf>
    <xf numFmtId="176" fontId="0" fillId="0" borderId="0" applyFont="0" applyFill="0" applyBorder="0" applyAlignment="0" applyProtection="0">
      <alignment vertical="center"/>
    </xf>
    <xf numFmtId="176" fontId="0" fillId="0" borderId="0" applyFont="0" applyFill="0" applyBorder="0" applyAlignment="0" applyProtection="0">
      <alignment vertical="center"/>
    </xf>
    <xf numFmtId="176" fontId="0" fillId="0" borderId="0" applyFont="0" applyFill="0" applyBorder="0" applyAlignment="0" applyProtection="0">
      <alignment vertical="center"/>
    </xf>
    <xf numFmtId="176" fontId="0" fillId="0" borderId="0" applyFont="0" applyFill="0" applyBorder="0" applyAlignment="0" applyProtection="0">
      <alignment vertical="center"/>
    </xf>
    <xf numFmtId="176" fontId="0" fillId="0" borderId="0" applyFont="0" applyFill="0" applyBorder="0" applyAlignment="0" applyProtection="0">
      <alignment vertical="center"/>
    </xf>
    <xf numFmtId="43" fontId="0" fillId="0" borderId="0" applyFont="0" applyFill="0" applyBorder="0" applyAlignment="0" applyProtection="0"/>
    <xf numFmtId="176" fontId="0" fillId="0" borderId="0" applyFont="0" applyFill="0" applyBorder="0" applyAlignment="0" applyProtection="0">
      <alignment vertical="center"/>
    </xf>
    <xf numFmtId="43" fontId="0" fillId="0" borderId="0" applyFont="0" applyFill="0" applyBorder="0" applyAlignment="0" applyProtection="0"/>
    <xf numFmtId="176" fontId="0" fillId="0" borderId="0" applyFont="0" applyFill="0" applyBorder="0" applyAlignment="0" applyProtection="0">
      <alignment vertical="center"/>
    </xf>
    <xf numFmtId="43" fontId="0" fillId="0" borderId="0" applyFont="0" applyFill="0" applyBorder="0" applyAlignment="0" applyProtection="0"/>
    <xf numFmtId="176" fontId="0" fillId="0" borderId="0" applyFont="0" applyFill="0" applyBorder="0" applyAlignment="0" applyProtection="0">
      <alignment vertical="center"/>
    </xf>
    <xf numFmtId="43" fontId="0" fillId="0" borderId="0" applyFont="0" applyFill="0" applyBorder="0" applyAlignment="0" applyProtection="0"/>
    <xf numFmtId="176" fontId="0" fillId="0" borderId="0" applyFont="0" applyFill="0" applyBorder="0" applyAlignment="0" applyProtection="0">
      <alignment vertical="center"/>
    </xf>
    <xf numFmtId="43" fontId="0" fillId="0" borderId="0" applyFont="0" applyFill="0" applyBorder="0" applyAlignment="0" applyProtection="0"/>
    <xf numFmtId="176" fontId="0" fillId="0" borderId="0" applyFont="0" applyFill="0" applyBorder="0" applyAlignment="0" applyProtection="0">
      <alignment vertical="center"/>
    </xf>
    <xf numFmtId="43" fontId="0" fillId="0" borderId="0" applyFont="0" applyFill="0" applyBorder="0" applyAlignment="0" applyProtection="0"/>
    <xf numFmtId="176" fontId="0" fillId="0" borderId="0" applyFont="0" applyFill="0" applyBorder="0" applyAlignment="0" applyProtection="0">
      <alignment vertical="center"/>
    </xf>
    <xf numFmtId="43" fontId="0" fillId="0" borderId="0" applyFont="0" applyFill="0" applyBorder="0" applyAlignment="0" applyProtection="0"/>
    <xf numFmtId="176" fontId="0" fillId="0" borderId="0" applyFont="0" applyFill="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xf numFmtId="176" fontId="0" fillId="0" borderId="0" applyFont="0" applyFill="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xf numFmtId="176" fontId="0" fillId="0" borderId="0" applyFont="0" applyFill="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xf numFmtId="176" fontId="0" fillId="0" borderId="0" applyFont="0" applyFill="0" applyBorder="0" applyAlignment="0" applyProtection="0">
      <alignment vertical="center"/>
    </xf>
    <xf numFmtId="43" fontId="0" fillId="0" borderId="0" applyFont="0" applyFill="0" applyBorder="0" applyAlignment="0" applyProtection="0"/>
    <xf numFmtId="176" fontId="0" fillId="0" borderId="0" applyFont="0" applyFill="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0" fontId="0" fillId="0" borderId="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cellStyleXfs>
  <cellXfs count="531">
    <xf numFmtId="0" fontId="0" fillId="0" borderId="0" xfId="0"/>
    <xf numFmtId="0" fontId="0" fillId="0" borderId="0" xfId="0" applyFont="1" applyAlignment="1">
      <alignment vertical="center"/>
    </xf>
    <xf numFmtId="0" fontId="1" fillId="0" borderId="0" xfId="0" applyNumberFormat="1" applyFont="1" applyFill="1" applyAlignment="1"/>
    <xf numFmtId="0" fontId="2" fillId="0" borderId="0" xfId="0" applyNumberFormat="1" applyFont="1" applyFill="1" applyAlignment="1">
      <alignment horizontal="center" vertical="center" wrapText="1"/>
    </xf>
    <xf numFmtId="0" fontId="3" fillId="0" borderId="0" xfId="0" applyNumberFormat="1" applyFont="1" applyFill="1" applyAlignment="1">
      <alignment horizontal="center" vertical="center" wrapText="1"/>
    </xf>
    <xf numFmtId="177" fontId="1" fillId="0" borderId="0" xfId="0" applyNumberFormat="1" applyFont="1" applyFill="1" applyAlignment="1">
      <alignment horizontal="right"/>
    </xf>
    <xf numFmtId="0" fontId="1" fillId="0" borderId="0" xfId="0" applyFont="1" applyFill="1" applyAlignment="1"/>
    <xf numFmtId="0" fontId="0" fillId="0" borderId="0" xfId="0" applyFill="1" applyAlignment="1">
      <alignment vertical="center"/>
    </xf>
    <xf numFmtId="0" fontId="4" fillId="0" borderId="0" xfId="0" applyFont="1" applyFill="1" applyAlignment="1">
      <alignment horizontal="left" vertical="center"/>
    </xf>
    <xf numFmtId="177" fontId="0" fillId="0" borderId="0" xfId="0" applyNumberFormat="1" applyFont="1" applyFill="1" applyAlignment="1">
      <alignment vertical="center"/>
    </xf>
    <xf numFmtId="0" fontId="0" fillId="0" borderId="0" xfId="0" applyNumberFormat="1" applyFont="1" applyFill="1" applyAlignment="1">
      <alignment vertical="center"/>
    </xf>
    <xf numFmtId="0" fontId="5" fillId="0" borderId="0" xfId="0" applyNumberFormat="1" applyFont="1" applyFill="1" applyAlignment="1">
      <alignment horizontal="center" vertical="center"/>
    </xf>
    <xf numFmtId="177" fontId="5" fillId="0" borderId="0" xfId="0" applyNumberFormat="1" applyFont="1" applyFill="1" applyAlignment="1">
      <alignment horizontal="right" vertical="center"/>
    </xf>
    <xf numFmtId="0" fontId="6" fillId="0" borderId="0" xfId="0" applyFont="1" applyFill="1" applyAlignment="1">
      <alignment horizontal="left" vertical="center" wrapText="1"/>
    </xf>
    <xf numFmtId="177" fontId="3" fillId="0" borderId="0" xfId="0" applyNumberFormat="1" applyFont="1" applyFill="1" applyAlignment="1">
      <alignment horizontal="right" vertical="center"/>
    </xf>
    <xf numFmtId="0" fontId="0" fillId="0" borderId="0" xfId="0" applyFill="1" applyAlignment="1">
      <alignment horizontal="right" vertical="center"/>
    </xf>
    <xf numFmtId="0"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0" fontId="2" fillId="0" borderId="0" xfId="0" applyFont="1" applyFill="1" applyAlignment="1"/>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vertical="center" wrapText="1"/>
    </xf>
    <xf numFmtId="0" fontId="2" fillId="0" borderId="1" xfId="0" applyFont="1" applyFill="1" applyBorder="1" applyAlignment="1"/>
    <xf numFmtId="0" fontId="3"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177" fontId="3" fillId="0" borderId="7" xfId="0" applyNumberFormat="1" applyFont="1" applyFill="1" applyBorder="1" applyAlignment="1">
      <alignment horizontal="right" vertical="center" wrapText="1"/>
    </xf>
    <xf numFmtId="0" fontId="3" fillId="0" borderId="7"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177" fontId="3" fillId="0" borderId="1" xfId="0" applyNumberFormat="1" applyFont="1" applyFill="1" applyBorder="1" applyAlignment="1">
      <alignment horizontal="right" vertical="center" wrapText="1"/>
    </xf>
    <xf numFmtId="0" fontId="3" fillId="0" borderId="1" xfId="0" applyNumberFormat="1" applyFont="1" applyFill="1" applyBorder="1" applyAlignment="1">
      <alignment horizontal="center" vertical="center" wrapText="1"/>
    </xf>
    <xf numFmtId="0" fontId="0" fillId="0" borderId="0" xfId="0" applyFont="1" applyFill="1" applyAlignment="1">
      <alignment vertical="center"/>
    </xf>
    <xf numFmtId="177" fontId="8" fillId="0" borderId="1" xfId="0" applyNumberFormat="1" applyFont="1" applyFill="1" applyBorder="1" applyAlignment="1">
      <alignment horizontal="right" vertical="center" wrapText="1"/>
    </xf>
    <xf numFmtId="0" fontId="3" fillId="0" borderId="8" xfId="679" applyNumberFormat="1" applyFont="1" applyFill="1" applyBorder="1" applyAlignment="1">
      <alignment horizontal="center" vertical="center" wrapText="1"/>
    </xf>
    <xf numFmtId="0" fontId="3" fillId="0" borderId="9" xfId="679" applyNumberFormat="1" applyFont="1" applyFill="1" applyBorder="1" applyAlignment="1">
      <alignment horizontal="center" vertical="center" wrapText="1"/>
    </xf>
    <xf numFmtId="0" fontId="3" fillId="0" borderId="10" xfId="0" applyNumberFormat="1" applyFont="1" applyFill="1" applyBorder="1" applyAlignment="1">
      <alignment horizontal="center" vertical="center" wrapText="1"/>
    </xf>
    <xf numFmtId="0" fontId="3" fillId="0" borderId="11" xfId="0" applyNumberFormat="1" applyFont="1" applyFill="1" applyBorder="1" applyAlignment="1">
      <alignment horizontal="center" vertical="center" wrapText="1"/>
    </xf>
    <xf numFmtId="177" fontId="3" fillId="0" borderId="12" xfId="0" applyNumberFormat="1" applyFont="1" applyFill="1" applyBorder="1" applyAlignment="1">
      <alignment horizontal="right" vertical="center" wrapText="1"/>
    </xf>
    <xf numFmtId="0" fontId="3" fillId="0" borderId="12" xfId="0" applyNumberFormat="1" applyFont="1" applyFill="1" applyBorder="1" applyAlignment="1">
      <alignment horizontal="center" vertical="center" wrapText="1"/>
    </xf>
    <xf numFmtId="178" fontId="7" fillId="0" borderId="1" xfId="0" applyNumberFormat="1" applyFont="1" applyFill="1" applyBorder="1" applyAlignment="1">
      <alignment vertical="center" wrapText="1"/>
    </xf>
    <xf numFmtId="0" fontId="3" fillId="0" borderId="1" xfId="0" applyFont="1" applyFill="1" applyBorder="1" applyAlignment="1"/>
    <xf numFmtId="0" fontId="3" fillId="0" borderId="1" xfId="0" applyNumberFormat="1" applyFont="1" applyFill="1" applyBorder="1" applyAlignment="1">
      <alignment horizontal="left" vertical="center" wrapText="1"/>
    </xf>
    <xf numFmtId="0" fontId="1" fillId="0" borderId="1" xfId="0" applyFont="1" applyFill="1" applyBorder="1" applyAlignment="1"/>
    <xf numFmtId="0" fontId="9" fillId="0" borderId="0" xfId="0" applyFont="1" applyFill="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0" fontId="12" fillId="0" borderId="0" xfId="0" applyFont="1" applyFill="1" applyAlignment="1">
      <alignment vertical="center"/>
    </xf>
    <xf numFmtId="0" fontId="13" fillId="0" borderId="0" xfId="0" applyFont="1" applyFill="1" applyAlignment="1">
      <alignment vertical="center"/>
    </xf>
    <xf numFmtId="0" fontId="14" fillId="0" borderId="0" xfId="0" applyFont="1" applyFill="1" applyAlignment="1">
      <alignment vertical="center"/>
    </xf>
    <xf numFmtId="177" fontId="14" fillId="0" borderId="0" xfId="0" applyNumberFormat="1" applyFont="1" applyFill="1" applyAlignment="1">
      <alignment vertical="center"/>
    </xf>
    <xf numFmtId="0" fontId="14" fillId="0" borderId="0" xfId="0" applyFont="1" applyFill="1" applyAlignment="1">
      <alignment vertical="center" wrapText="1"/>
    </xf>
    <xf numFmtId="0" fontId="15" fillId="0" borderId="0" xfId="0" applyFont="1" applyFill="1" applyAlignment="1">
      <alignment horizontal="center" vertical="center" wrapText="1"/>
    </xf>
    <xf numFmtId="177" fontId="15" fillId="0" borderId="0" xfId="0" applyNumberFormat="1" applyFont="1" applyFill="1" applyAlignment="1">
      <alignment horizontal="center" vertical="center" wrapText="1"/>
    </xf>
    <xf numFmtId="0" fontId="10" fillId="0" borderId="0" xfId="0" applyFont="1" applyFill="1" applyAlignment="1">
      <alignment horizontal="left" vertical="center" wrapText="1"/>
    </xf>
    <xf numFmtId="0" fontId="10" fillId="0" borderId="0" xfId="0" applyFont="1" applyFill="1" applyAlignment="1">
      <alignment horizontal="center" vertical="center" wrapText="1"/>
    </xf>
    <xf numFmtId="177" fontId="10" fillId="0" borderId="0" xfId="0" applyNumberFormat="1" applyFont="1" applyFill="1" applyAlignment="1">
      <alignment vertical="center"/>
    </xf>
    <xf numFmtId="0" fontId="16" fillId="0" borderId="1" xfId="0" applyFont="1" applyFill="1" applyBorder="1" applyAlignment="1">
      <alignment horizontal="center" vertical="center" wrapText="1"/>
    </xf>
    <xf numFmtId="177" fontId="16" fillId="0" borderId="1" xfId="0" applyNumberFormat="1" applyFont="1" applyFill="1" applyBorder="1" applyAlignment="1">
      <alignment horizontal="center" vertical="center" wrapText="1"/>
    </xf>
    <xf numFmtId="0" fontId="16" fillId="0" borderId="3" xfId="0" applyFont="1" applyFill="1" applyBorder="1" applyAlignment="1">
      <alignment horizontal="center" vertical="center" wrapText="1"/>
    </xf>
    <xf numFmtId="43" fontId="17" fillId="0" borderId="1" xfId="0" applyNumberFormat="1" applyFont="1" applyFill="1" applyBorder="1" applyAlignment="1">
      <alignment horizontal="center" vertical="center" wrapText="1"/>
    </xf>
    <xf numFmtId="177" fontId="17" fillId="0" borderId="1" xfId="0" applyNumberFormat="1" applyFont="1" applyFill="1" applyBorder="1" applyAlignment="1">
      <alignment horizontal="center" vertical="center"/>
    </xf>
    <xf numFmtId="41" fontId="17" fillId="0" borderId="1" xfId="0" applyNumberFormat="1" applyFont="1" applyFill="1" applyBorder="1" applyAlignment="1">
      <alignment horizontal="center" vertical="center"/>
    </xf>
    <xf numFmtId="43" fontId="17" fillId="0" borderId="1" xfId="0" applyNumberFormat="1" applyFont="1" applyFill="1" applyBorder="1" applyAlignment="1">
      <alignment horizontal="left" vertical="center" wrapText="1"/>
    </xf>
    <xf numFmtId="0" fontId="18" fillId="0" borderId="1" xfId="0" applyFont="1" applyFill="1" applyBorder="1" applyAlignment="1">
      <alignment horizontal="center" vertical="center"/>
    </xf>
    <xf numFmtId="0" fontId="18" fillId="0" borderId="1" xfId="0" applyFont="1" applyFill="1" applyBorder="1" applyAlignment="1">
      <alignment horizontal="left" vertical="center" wrapText="1"/>
    </xf>
    <xf numFmtId="177" fontId="18" fillId="0" borderId="1" xfId="836" applyNumberFormat="1" applyFont="1" applyFill="1" applyBorder="1" applyAlignment="1">
      <alignment horizontal="center" vertical="center" wrapText="1"/>
    </xf>
    <xf numFmtId="0" fontId="16" fillId="0" borderId="0" xfId="0" applyFont="1" applyFill="1" applyAlignment="1">
      <alignment horizontal="right" vertical="center" wrapText="1"/>
    </xf>
    <xf numFmtId="0" fontId="17" fillId="0" borderId="1" xfId="0" applyFont="1" applyFill="1" applyBorder="1" applyAlignment="1">
      <alignment vertical="center" wrapText="1"/>
    </xf>
    <xf numFmtId="0" fontId="17" fillId="0" borderId="1" xfId="0" applyFont="1" applyFill="1" applyBorder="1" applyAlignment="1">
      <alignment horizontal="center" vertical="center" wrapText="1"/>
    </xf>
    <xf numFmtId="0" fontId="0" fillId="0" borderId="0" xfId="0" applyFont="1" applyFill="1" applyBorder="1" applyAlignment="1">
      <alignment vertical="center"/>
    </xf>
    <xf numFmtId="0" fontId="19" fillId="0" borderId="0" xfId="0" applyFont="1" applyFill="1" applyBorder="1" applyAlignment="1">
      <alignment vertical="center"/>
    </xf>
    <xf numFmtId="0" fontId="20" fillId="0" borderId="0" xfId="0" applyFont="1" applyFill="1" applyBorder="1" applyAlignment="1">
      <alignment vertical="center" wrapText="1"/>
    </xf>
    <xf numFmtId="0" fontId="0" fillId="0" borderId="0" xfId="0" applyFont="1" applyFill="1" applyBorder="1" applyAlignment="1">
      <alignment vertical="center" wrapText="1"/>
    </xf>
    <xf numFmtId="0" fontId="20" fillId="0" borderId="0" xfId="0" applyFont="1" applyFill="1" applyBorder="1" applyAlignment="1">
      <alignment vertical="center"/>
    </xf>
    <xf numFmtId="0" fontId="0" fillId="0" borderId="0" xfId="0" applyFont="1" applyFill="1" applyBorder="1" applyAlignment="1"/>
    <xf numFmtId="0" fontId="5" fillId="2" borderId="0" xfId="0" applyFont="1" applyFill="1" applyAlignment="1">
      <alignment horizontal="center" vertical="center"/>
    </xf>
    <xf numFmtId="0" fontId="19" fillId="2" borderId="0" xfId="0" applyFont="1" applyFill="1" applyBorder="1" applyAlignment="1">
      <alignment vertical="center"/>
    </xf>
    <xf numFmtId="0" fontId="4" fillId="2" borderId="0" xfId="0" applyFont="1" applyFill="1" applyBorder="1" applyAlignment="1">
      <alignment horizontal="right" vertical="center"/>
    </xf>
    <xf numFmtId="0" fontId="20" fillId="2" borderId="1" xfId="0" applyFont="1" applyFill="1" applyBorder="1" applyAlignment="1">
      <alignment horizontal="center" vertical="center" wrapText="1"/>
    </xf>
    <xf numFmtId="0" fontId="21" fillId="2" borderId="1" xfId="0" applyFont="1" applyFill="1" applyBorder="1" applyAlignment="1">
      <alignment vertical="center"/>
    </xf>
    <xf numFmtId="177" fontId="21" fillId="2" borderId="1" xfId="1" applyNumberFormat="1" applyFont="1" applyFill="1" applyBorder="1" applyAlignment="1">
      <alignment vertical="center"/>
    </xf>
    <xf numFmtId="0" fontId="21" fillId="2" borderId="1" xfId="0" applyFont="1" applyFill="1" applyBorder="1" applyAlignment="1">
      <alignment vertical="center" wrapText="1"/>
    </xf>
    <xf numFmtId="0" fontId="3" fillId="2" borderId="1" xfId="0" applyFont="1" applyFill="1" applyBorder="1" applyAlignment="1">
      <alignment vertical="center"/>
    </xf>
    <xf numFmtId="177" fontId="3" fillId="2" borderId="1" xfId="1" applyNumberFormat="1" applyFont="1" applyFill="1" applyBorder="1" applyAlignment="1">
      <alignment vertical="center"/>
    </xf>
    <xf numFmtId="177" fontId="3" fillId="2" borderId="1" xfId="0" applyNumberFormat="1" applyFont="1" applyFill="1" applyBorder="1" applyAlignment="1">
      <alignment vertical="center"/>
    </xf>
    <xf numFmtId="177" fontId="3" fillId="2" borderId="1" xfId="1" applyNumberFormat="1" applyFont="1" applyFill="1" applyBorder="1" applyAlignment="1">
      <alignment horizontal="right" vertical="center"/>
    </xf>
    <xf numFmtId="0" fontId="3" fillId="2" borderId="1" xfId="0" applyFont="1" applyFill="1" applyBorder="1" applyAlignment="1">
      <alignment vertical="center" wrapText="1"/>
    </xf>
    <xf numFmtId="177" fontId="3" fillId="0" borderId="1" xfId="1" applyNumberFormat="1" applyFont="1" applyFill="1" applyBorder="1" applyAlignment="1">
      <alignment horizontal="right" vertical="center"/>
    </xf>
    <xf numFmtId="177" fontId="3" fillId="2" borderId="1" xfId="2218" applyNumberFormat="1" applyFont="1" applyFill="1" applyBorder="1" applyAlignment="1">
      <alignment horizontal="right" vertical="center"/>
    </xf>
    <xf numFmtId="177" fontId="21" fillId="2" borderId="1" xfId="1" applyNumberFormat="1" applyFont="1" applyFill="1" applyBorder="1" applyAlignment="1">
      <alignment horizontal="right" vertical="center"/>
    </xf>
    <xf numFmtId="177" fontId="21" fillId="2" borderId="1" xfId="0" applyNumberFormat="1" applyFont="1" applyFill="1" applyBorder="1" applyAlignment="1">
      <alignment vertical="center"/>
    </xf>
    <xf numFmtId="0" fontId="3" fillId="2" borderId="1" xfId="0" applyFont="1" applyFill="1" applyBorder="1" applyAlignment="1">
      <alignment horizontal="left" vertical="center"/>
    </xf>
    <xf numFmtId="0" fontId="21" fillId="2" borderId="1" xfId="0" applyFont="1" applyFill="1" applyBorder="1" applyAlignment="1">
      <alignment horizontal="center" vertical="center"/>
    </xf>
    <xf numFmtId="0" fontId="20" fillId="0" borderId="0" xfId="0" applyFont="1" applyFill="1" applyBorder="1" applyAlignment="1"/>
    <xf numFmtId="177" fontId="0" fillId="0" borderId="0" xfId="0" applyNumberFormat="1" applyFont="1" applyFill="1" applyBorder="1" applyAlignment="1">
      <alignment vertical="center"/>
    </xf>
    <xf numFmtId="0" fontId="5" fillId="0" borderId="0" xfId="0" applyFont="1" applyFill="1" applyBorder="1" applyAlignment="1">
      <alignment horizontal="center" vertical="center"/>
    </xf>
    <xf numFmtId="177" fontId="5" fillId="0" borderId="0" xfId="0" applyNumberFormat="1" applyFont="1" applyFill="1" applyBorder="1" applyAlignment="1">
      <alignment horizontal="center" vertical="center"/>
    </xf>
    <xf numFmtId="177" fontId="19" fillId="0" borderId="0" xfId="0" applyNumberFormat="1" applyFont="1" applyFill="1" applyBorder="1" applyAlignment="1">
      <alignment vertical="center"/>
    </xf>
    <xf numFmtId="0" fontId="4" fillId="0" borderId="0" xfId="0" applyFont="1" applyFill="1" applyBorder="1" applyAlignment="1">
      <alignment horizontal="right" vertical="center"/>
    </xf>
    <xf numFmtId="0" fontId="20" fillId="0" borderId="1" xfId="0" applyFont="1" applyFill="1" applyBorder="1" applyAlignment="1">
      <alignment horizontal="center" vertical="center" wrapText="1"/>
    </xf>
    <xf numFmtId="177" fontId="20" fillId="0" borderId="12" xfId="0" applyNumberFormat="1" applyFont="1" applyFill="1" applyBorder="1" applyAlignment="1">
      <alignment horizontal="center" vertical="center" wrapText="1"/>
    </xf>
    <xf numFmtId="177" fontId="20" fillId="0" borderId="1" xfId="0" applyNumberFormat="1" applyFont="1" applyFill="1" applyBorder="1" applyAlignment="1">
      <alignment horizontal="center" vertical="center" wrapText="1"/>
    </xf>
    <xf numFmtId="0" fontId="20" fillId="0" borderId="12" xfId="0" applyFont="1" applyFill="1" applyBorder="1" applyAlignment="1">
      <alignment horizontal="center" vertical="center" wrapText="1"/>
    </xf>
    <xf numFmtId="0" fontId="21" fillId="0" borderId="1" xfId="0" applyFont="1" applyFill="1" applyBorder="1" applyAlignment="1">
      <alignment horizontal="left" vertical="center"/>
    </xf>
    <xf numFmtId="177" fontId="21" fillId="0" borderId="1" xfId="1" applyNumberFormat="1" applyFont="1" applyFill="1" applyBorder="1" applyAlignment="1">
      <alignment horizontal="right" vertical="center"/>
    </xf>
    <xf numFmtId="0" fontId="21" fillId="0" borderId="1" xfId="0" applyFont="1" applyFill="1" applyBorder="1" applyAlignment="1">
      <alignment vertical="center"/>
    </xf>
    <xf numFmtId="0" fontId="21" fillId="0" borderId="1" xfId="0" applyFont="1" applyFill="1" applyBorder="1" applyAlignment="1">
      <alignment horizontal="right" vertical="center" wrapText="1"/>
    </xf>
    <xf numFmtId="0" fontId="3" fillId="0" borderId="1" xfId="0" applyFont="1" applyFill="1" applyBorder="1" applyAlignment="1">
      <alignment horizontal="left" vertical="center"/>
    </xf>
    <xf numFmtId="0" fontId="3" fillId="0" borderId="1" xfId="0" applyFont="1" applyFill="1" applyBorder="1" applyAlignment="1">
      <alignment vertical="center"/>
    </xf>
    <xf numFmtId="0" fontId="3" fillId="0" borderId="1" xfId="0" applyFont="1" applyFill="1" applyBorder="1" applyAlignment="1">
      <alignment horizontal="right" vertical="center" wrapText="1"/>
    </xf>
    <xf numFmtId="177" fontId="3" fillId="0" borderId="1" xfId="0" applyNumberFormat="1" applyFont="1" applyFill="1" applyBorder="1" applyAlignment="1">
      <alignment horizontal="right" vertical="center"/>
    </xf>
    <xf numFmtId="177" fontId="3" fillId="0" borderId="0" xfId="0" applyNumberFormat="1" applyFont="1" applyFill="1" applyBorder="1" applyAlignment="1">
      <alignment vertical="center"/>
    </xf>
    <xf numFmtId="0" fontId="3" fillId="0" borderId="1" xfId="0" applyFont="1" applyFill="1" applyBorder="1" applyAlignment="1">
      <alignment horizontal="left" vertical="center" wrapText="1"/>
    </xf>
    <xf numFmtId="0" fontId="21" fillId="0" borderId="1" xfId="0" applyFont="1" applyFill="1" applyBorder="1" applyAlignment="1">
      <alignment horizontal="center" vertical="center"/>
    </xf>
    <xf numFmtId="177" fontId="3" fillId="0" borderId="8" xfId="0" applyNumberFormat="1" applyFont="1" applyFill="1" applyBorder="1" applyAlignment="1" applyProtection="1">
      <alignment horizontal="right" vertical="center"/>
    </xf>
    <xf numFmtId="177" fontId="21" fillId="0" borderId="1" xfId="0" applyNumberFormat="1" applyFont="1" applyFill="1" applyBorder="1" applyAlignment="1">
      <alignment horizontal="right" vertical="center"/>
    </xf>
    <xf numFmtId="0" fontId="14" fillId="0" borderId="0" xfId="0" applyFont="1" applyFill="1" applyBorder="1" applyAlignment="1">
      <alignment vertical="center"/>
    </xf>
    <xf numFmtId="177" fontId="14" fillId="0" borderId="0" xfId="0" applyNumberFormat="1" applyFont="1" applyFill="1" applyBorder="1" applyAlignment="1">
      <alignment vertical="center"/>
    </xf>
    <xf numFmtId="0" fontId="19" fillId="0" borderId="0" xfId="0" applyFont="1" applyFill="1" applyBorder="1" applyAlignment="1">
      <alignment horizontal="center" vertical="center"/>
    </xf>
    <xf numFmtId="0" fontId="0" fillId="0" borderId="0" xfId="0" applyFont="1" applyFill="1" applyBorder="1" applyAlignment="1">
      <alignment horizontal="left" vertical="center"/>
    </xf>
    <xf numFmtId="0" fontId="4" fillId="0" borderId="0" xfId="0" applyFont="1" applyFill="1" applyBorder="1" applyAlignment="1">
      <alignment vertical="center"/>
    </xf>
    <xf numFmtId="0" fontId="5" fillId="0" borderId="0" xfId="0" applyFont="1" applyFill="1" applyAlignment="1">
      <alignment horizontal="center" vertical="center"/>
    </xf>
    <xf numFmtId="0" fontId="19" fillId="0" borderId="0" xfId="0" applyFont="1" applyFill="1" applyBorder="1" applyAlignment="1">
      <alignment horizontal="left" vertical="center"/>
    </xf>
    <xf numFmtId="0" fontId="3" fillId="0" borderId="0" xfId="0" applyFont="1" applyFill="1" applyBorder="1" applyAlignment="1">
      <alignment vertical="center"/>
    </xf>
    <xf numFmtId="0" fontId="3" fillId="0" borderId="0" xfId="0" applyFont="1" applyFill="1" applyBorder="1" applyAlignment="1">
      <alignment horizontal="right" vertical="center"/>
    </xf>
    <xf numFmtId="0" fontId="22" fillId="0" borderId="12" xfId="0" applyFont="1" applyFill="1" applyBorder="1" applyAlignment="1">
      <alignment horizontal="center" vertical="center"/>
    </xf>
    <xf numFmtId="177" fontId="20" fillId="0" borderId="1" xfId="0" applyNumberFormat="1" applyFont="1" applyFill="1" applyBorder="1" applyAlignment="1">
      <alignment vertical="center" wrapText="1"/>
    </xf>
    <xf numFmtId="0" fontId="22" fillId="0" borderId="2" xfId="0" applyFont="1" applyFill="1" applyBorder="1" applyAlignment="1">
      <alignment horizontal="center" vertical="center"/>
    </xf>
    <xf numFmtId="0" fontId="22" fillId="0" borderId="4" xfId="0" applyFont="1" applyFill="1" applyBorder="1" applyAlignment="1">
      <alignment horizontal="center" vertical="center"/>
    </xf>
    <xf numFmtId="0" fontId="22" fillId="0" borderId="7" xfId="0" applyFont="1" applyFill="1" applyBorder="1" applyAlignment="1">
      <alignment horizontal="center" vertical="center"/>
    </xf>
    <xf numFmtId="0" fontId="0" fillId="0" borderId="1" xfId="3187" applyFont="1" applyBorder="1" applyAlignment="1">
      <alignment horizontal="left" vertical="center" wrapText="1"/>
    </xf>
    <xf numFmtId="0" fontId="0" fillId="0" borderId="1" xfId="3187" applyFont="1" applyBorder="1" applyAlignment="1">
      <alignment vertical="center" wrapText="1"/>
    </xf>
    <xf numFmtId="179" fontId="0" fillId="0" borderId="1" xfId="0" applyNumberFormat="1" applyFont="1" applyFill="1" applyBorder="1" applyAlignment="1">
      <alignment horizontal="center" vertical="center"/>
    </xf>
    <xf numFmtId="177" fontId="0" fillId="0" borderId="1" xfId="0" applyNumberFormat="1" applyFont="1" applyFill="1" applyBorder="1" applyAlignment="1">
      <alignment horizontal="right" vertical="center"/>
    </xf>
    <xf numFmtId="180" fontId="0" fillId="0" borderId="1" xfId="0" applyNumberFormat="1" applyFont="1" applyFill="1" applyBorder="1" applyAlignment="1">
      <alignment horizontal="left" vertical="center" wrapText="1"/>
    </xf>
    <xf numFmtId="0" fontId="20" fillId="0" borderId="1" xfId="3187" applyFont="1" applyBorder="1" applyAlignment="1">
      <alignment horizontal="left" vertical="center" wrapText="1"/>
    </xf>
    <xf numFmtId="0" fontId="20" fillId="0" borderId="1" xfId="3187" applyFont="1" applyBorder="1" applyAlignment="1">
      <alignment horizontal="center" vertical="center" wrapText="1"/>
    </xf>
    <xf numFmtId="179" fontId="20" fillId="0" borderId="1" xfId="0" applyNumberFormat="1" applyFont="1" applyFill="1" applyBorder="1" applyAlignment="1">
      <alignment horizontal="center" vertical="center"/>
    </xf>
    <xf numFmtId="177" fontId="20" fillId="0" borderId="1" xfId="0" applyNumberFormat="1" applyFont="1" applyFill="1" applyBorder="1" applyAlignment="1">
      <alignment horizontal="right" vertical="center"/>
    </xf>
    <xf numFmtId="179" fontId="0" fillId="0" borderId="1" xfId="0" applyNumberFormat="1" applyFont="1" applyFill="1" applyBorder="1" applyAlignment="1">
      <alignment horizontal="center" vertical="center" wrapText="1"/>
    </xf>
    <xf numFmtId="177" fontId="0" fillId="0" borderId="0" xfId="0" applyNumberFormat="1" applyFont="1" applyFill="1" applyBorder="1" applyAlignment="1">
      <alignment vertical="center" wrapText="1"/>
    </xf>
    <xf numFmtId="177" fontId="5" fillId="0" borderId="0" xfId="0" applyNumberFormat="1" applyFont="1" applyFill="1" applyAlignment="1">
      <alignment horizontal="center" vertical="center"/>
    </xf>
    <xf numFmtId="177" fontId="4" fillId="0" borderId="0" xfId="0" applyNumberFormat="1" applyFont="1" applyFill="1" applyBorder="1" applyAlignment="1">
      <alignment horizontal="right" vertical="center"/>
    </xf>
    <xf numFmtId="0" fontId="19" fillId="0" borderId="0" xfId="0" applyFont="1" applyFill="1" applyBorder="1" applyAlignment="1">
      <alignment horizontal="right" vertical="center"/>
    </xf>
    <xf numFmtId="177" fontId="22" fillId="0" borderId="12" xfId="0" applyNumberFormat="1" applyFont="1" applyFill="1" applyBorder="1" applyAlignment="1">
      <alignment horizontal="center" vertical="center" wrapText="1"/>
    </xf>
    <xf numFmtId="177" fontId="22" fillId="0" borderId="7" xfId="0" applyNumberFormat="1" applyFont="1" applyFill="1" applyBorder="1" applyAlignment="1">
      <alignment horizontal="center" vertical="center" wrapText="1"/>
    </xf>
    <xf numFmtId="0" fontId="0" fillId="0" borderId="1" xfId="0" applyFont="1" applyFill="1" applyBorder="1" applyAlignment="1">
      <alignment horizontal="left" vertical="center"/>
    </xf>
    <xf numFmtId="0" fontId="0" fillId="0" borderId="1" xfId="0" applyFont="1" applyFill="1" applyBorder="1" applyAlignment="1">
      <alignment horizontal="left" vertical="center" wrapText="1"/>
    </xf>
    <xf numFmtId="0" fontId="20" fillId="0" borderId="1" xfId="0" applyFont="1" applyFill="1" applyBorder="1" applyAlignment="1">
      <alignment horizontal="left" vertical="center"/>
    </xf>
    <xf numFmtId="0" fontId="22" fillId="0" borderId="1" xfId="0" applyFont="1" applyFill="1" applyBorder="1" applyAlignment="1">
      <alignment horizontal="center" vertical="center"/>
    </xf>
    <xf numFmtId="0" fontId="22" fillId="0" borderId="1" xfId="0" applyFont="1" applyFill="1" applyBorder="1" applyAlignment="1">
      <alignment horizontal="center" vertical="center" wrapText="1"/>
    </xf>
    <xf numFmtId="0" fontId="3" fillId="0" borderId="1" xfId="3187" applyFont="1" applyBorder="1" applyAlignment="1">
      <alignment horizontal="left" vertical="center" wrapText="1"/>
    </xf>
    <xf numFmtId="0" fontId="0" fillId="0" borderId="1" xfId="0" applyFont="1" applyFill="1" applyBorder="1" applyAlignment="1">
      <alignment vertical="center"/>
    </xf>
    <xf numFmtId="0" fontId="0" fillId="0" borderId="1" xfId="0" applyFont="1" applyFill="1" applyBorder="1" applyAlignment="1">
      <alignment horizontal="right" vertical="center"/>
    </xf>
    <xf numFmtId="0" fontId="3" fillId="0" borderId="1" xfId="3187" applyFont="1" applyBorder="1" applyAlignment="1">
      <alignment horizontal="left" vertical="center"/>
    </xf>
    <xf numFmtId="0" fontId="22" fillId="0" borderId="1" xfId="3187" applyFont="1" applyBorder="1" applyAlignment="1">
      <alignment horizontal="center" vertical="center" wrapText="1"/>
    </xf>
    <xf numFmtId="0" fontId="20" fillId="0" borderId="1" xfId="0" applyFont="1" applyFill="1" applyBorder="1" applyAlignment="1">
      <alignment vertical="center"/>
    </xf>
    <xf numFmtId="0" fontId="3" fillId="0" borderId="1" xfId="3187" applyFont="1" applyBorder="1" applyAlignment="1">
      <alignment vertical="center" wrapText="1"/>
    </xf>
    <xf numFmtId="0" fontId="20" fillId="0" borderId="0" xfId="0" applyFont="1" applyFill="1" applyBorder="1" applyAlignment="1">
      <alignment horizontal="center" vertical="center"/>
    </xf>
    <xf numFmtId="177" fontId="0" fillId="0" borderId="0" xfId="0" applyNumberFormat="1" applyFont="1" applyFill="1" applyBorder="1" applyAlignment="1">
      <alignment horizontal="right" vertical="center"/>
    </xf>
    <xf numFmtId="177" fontId="3" fillId="0" borderId="0" xfId="0" applyNumberFormat="1" applyFont="1" applyFill="1" applyBorder="1" applyAlignment="1">
      <alignment horizontal="right" vertical="center"/>
    </xf>
    <xf numFmtId="178" fontId="0" fillId="0" borderId="0" xfId="0" applyNumberFormat="1" applyFont="1" applyFill="1" applyBorder="1" applyAlignment="1">
      <alignment horizontal="left" vertical="center" wrapText="1"/>
    </xf>
    <xf numFmtId="0" fontId="5" fillId="0" borderId="0" xfId="0" applyFont="1" applyFill="1" applyAlignment="1">
      <alignment horizontal="center" vertical="center" wrapText="1"/>
    </xf>
    <xf numFmtId="177" fontId="3" fillId="0" borderId="13" xfId="0" applyNumberFormat="1" applyFont="1" applyFill="1" applyBorder="1" applyAlignment="1">
      <alignment horizontal="right" vertical="center"/>
    </xf>
    <xf numFmtId="177" fontId="20" fillId="0" borderId="3" xfId="0" applyNumberFormat="1" applyFont="1" applyFill="1" applyBorder="1" applyAlignment="1">
      <alignment horizontal="center" vertical="center"/>
    </xf>
    <xf numFmtId="177" fontId="20" fillId="0" borderId="4" xfId="0" applyNumberFormat="1" applyFont="1" applyFill="1" applyBorder="1" applyAlignment="1">
      <alignment horizontal="center" vertical="center"/>
    </xf>
    <xf numFmtId="0" fontId="20" fillId="0" borderId="7" xfId="0" applyFont="1" applyFill="1" applyBorder="1" applyAlignment="1">
      <alignment horizontal="center" vertical="center" wrapText="1"/>
    </xf>
    <xf numFmtId="177" fontId="20" fillId="0" borderId="14" xfId="0" applyNumberFormat="1" applyFont="1" applyFill="1" applyBorder="1" applyAlignment="1">
      <alignment horizontal="center" vertical="center" wrapText="1"/>
    </xf>
    <xf numFmtId="0" fontId="23" fillId="0" borderId="7" xfId="0" applyFont="1" applyFill="1" applyBorder="1" applyAlignment="1">
      <alignment horizontal="center" vertical="center" wrapText="1"/>
    </xf>
    <xf numFmtId="0" fontId="23" fillId="0" borderId="7" xfId="0" applyFont="1" applyFill="1" applyBorder="1" applyAlignment="1">
      <alignment horizontal="left" vertical="center" wrapText="1"/>
    </xf>
    <xf numFmtId="0" fontId="18" fillId="0" borderId="7" xfId="679" applyNumberFormat="1" applyFont="1" applyBorder="1" applyAlignment="1">
      <alignment horizontal="left" vertical="center" wrapText="1"/>
    </xf>
    <xf numFmtId="177" fontId="24" fillId="0" borderId="7" xfId="0" applyNumberFormat="1" applyFont="1" applyFill="1" applyBorder="1" applyAlignment="1">
      <alignment horizontal="right" vertical="center" wrapText="1"/>
    </xf>
    <xf numFmtId="177" fontId="3" fillId="2" borderId="7" xfId="0" applyNumberFormat="1" applyFont="1" applyFill="1" applyBorder="1" applyAlignment="1">
      <alignment horizontal="right" vertical="center" wrapText="1"/>
    </xf>
    <xf numFmtId="177" fontId="18" fillId="2" borderId="1" xfId="0" applyNumberFormat="1" applyFont="1" applyFill="1" applyBorder="1" applyAlignment="1">
      <alignment horizontal="right" vertical="center"/>
    </xf>
    <xf numFmtId="0" fontId="23" fillId="0" borderId="1"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18" fillId="0" borderId="1" xfId="679" applyNumberFormat="1" applyFont="1" applyBorder="1" applyAlignment="1">
      <alignment horizontal="left" vertical="center" wrapText="1"/>
    </xf>
    <xf numFmtId="177" fontId="24" fillId="0" borderId="1" xfId="0" applyNumberFormat="1" applyFont="1" applyFill="1" applyBorder="1" applyAlignment="1">
      <alignment horizontal="right" vertical="center" wrapText="1"/>
    </xf>
    <xf numFmtId="177" fontId="3" fillId="2" borderId="12" xfId="0" applyNumberFormat="1" applyFont="1" applyFill="1" applyBorder="1" applyAlignment="1">
      <alignment horizontal="right" vertical="center" wrapText="1"/>
    </xf>
    <xf numFmtId="177" fontId="3" fillId="2" borderId="1" xfId="0" applyNumberFormat="1" applyFont="1" applyFill="1" applyBorder="1" applyAlignment="1">
      <alignment horizontal="right" vertical="center" wrapText="1"/>
    </xf>
    <xf numFmtId="0" fontId="17" fillId="3" borderId="2" xfId="0" applyFont="1" applyFill="1" applyBorder="1" applyAlignment="1">
      <alignment horizontal="center" vertical="center" wrapText="1"/>
    </xf>
    <xf numFmtId="0" fontId="17" fillId="3" borderId="3" xfId="0" applyFont="1" applyFill="1" applyBorder="1" applyAlignment="1">
      <alignment horizontal="center" vertical="center" wrapText="1"/>
    </xf>
    <xf numFmtId="0" fontId="17" fillId="3" borderId="4" xfId="0" applyFont="1" applyFill="1" applyBorder="1" applyAlignment="1">
      <alignment horizontal="center" vertical="center" wrapText="1"/>
    </xf>
    <xf numFmtId="177" fontId="25" fillId="3" borderId="1" xfId="0" applyNumberFormat="1" applyFont="1" applyFill="1" applyBorder="1" applyAlignment="1">
      <alignment horizontal="center" vertical="center" wrapText="1"/>
    </xf>
    <xf numFmtId="0" fontId="18" fillId="2" borderId="1" xfId="0" applyFont="1" applyFill="1" applyBorder="1" applyAlignment="1">
      <alignment horizontal="center" vertical="center" wrapText="1"/>
    </xf>
    <xf numFmtId="0" fontId="18" fillId="2" borderId="1" xfId="0"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177" fontId="18" fillId="2" borderId="1" xfId="0" applyNumberFormat="1" applyFont="1" applyFill="1" applyBorder="1" applyAlignment="1">
      <alignment horizontal="right" vertical="center" wrapText="1"/>
    </xf>
    <xf numFmtId="0" fontId="26" fillId="2" borderId="15" xfId="0" applyFont="1" applyFill="1" applyBorder="1" applyAlignment="1">
      <alignment horizontal="left" vertical="center" wrapText="1"/>
    </xf>
    <xf numFmtId="177" fontId="3" fillId="2" borderId="15" xfId="0" applyNumberFormat="1" applyFont="1" applyFill="1" applyBorder="1" applyAlignment="1">
      <alignment horizontal="right" vertical="center" wrapText="1"/>
    </xf>
    <xf numFmtId="0" fontId="18" fillId="2" borderId="1" xfId="0" applyFont="1" applyFill="1" applyBorder="1" applyAlignment="1">
      <alignment horizontal="left" vertical="center"/>
    </xf>
    <xf numFmtId="0" fontId="3" fillId="2" borderId="1" xfId="0" applyFont="1" applyFill="1" applyBorder="1" applyAlignment="1">
      <alignment horizontal="left" vertical="center" wrapText="1"/>
    </xf>
    <xf numFmtId="0" fontId="3" fillId="2" borderId="7" xfId="0" applyNumberFormat="1" applyFont="1" applyFill="1" applyBorder="1" applyAlignment="1">
      <alignment horizontal="left" vertical="center" wrapText="1"/>
    </xf>
    <xf numFmtId="177" fontId="18" fillId="2" borderId="7" xfId="0" applyNumberFormat="1" applyFont="1" applyFill="1" applyBorder="1" applyAlignment="1">
      <alignment horizontal="right" vertical="center" wrapText="1"/>
    </xf>
    <xf numFmtId="177" fontId="18" fillId="2" borderId="4" xfId="0" applyNumberFormat="1" applyFont="1" applyFill="1" applyBorder="1" applyAlignment="1">
      <alignment horizontal="right" vertical="center" wrapText="1"/>
    </xf>
    <xf numFmtId="0" fontId="18" fillId="2" borderId="1" xfId="933" applyFont="1" applyFill="1" applyBorder="1" applyAlignment="1">
      <alignment horizontal="left" vertical="center" wrapText="1"/>
    </xf>
    <xf numFmtId="0" fontId="3" fillId="2" borderId="8" xfId="933" applyNumberFormat="1" applyFont="1" applyFill="1" applyBorder="1" applyAlignment="1" applyProtection="1">
      <alignment horizontal="left" vertical="center" wrapText="1"/>
    </xf>
    <xf numFmtId="0" fontId="18" fillId="2" borderId="1" xfId="679" applyNumberFormat="1" applyFont="1" applyFill="1" applyBorder="1" applyAlignment="1">
      <alignment horizontal="left" vertical="center" wrapText="1"/>
    </xf>
    <xf numFmtId="178" fontId="0" fillId="0" borderId="13" xfId="0" applyNumberFormat="1" applyFont="1" applyFill="1" applyBorder="1" applyAlignment="1">
      <alignment horizontal="left" vertical="center" wrapText="1"/>
    </xf>
    <xf numFmtId="178" fontId="20" fillId="0" borderId="12" xfId="0" applyNumberFormat="1" applyFont="1" applyFill="1" applyBorder="1" applyAlignment="1">
      <alignment horizontal="center" vertical="center" wrapText="1"/>
    </xf>
    <xf numFmtId="178" fontId="20" fillId="0" borderId="7" xfId="0" applyNumberFormat="1" applyFont="1" applyFill="1" applyBorder="1" applyAlignment="1">
      <alignment horizontal="center" vertical="center" wrapText="1"/>
    </xf>
    <xf numFmtId="0" fontId="25" fillId="3" borderId="1" xfId="0" applyFont="1" applyFill="1" applyBorder="1" applyAlignment="1">
      <alignment horizontal="center" vertical="center" wrapText="1"/>
    </xf>
    <xf numFmtId="0" fontId="27" fillId="2" borderId="1" xfId="0" applyFont="1" applyFill="1" applyBorder="1" applyAlignment="1">
      <alignment horizontal="left" vertical="center"/>
    </xf>
    <xf numFmtId="180" fontId="18" fillId="2" borderId="1" xfId="0" applyNumberFormat="1" applyFont="1" applyFill="1" applyBorder="1" applyAlignment="1">
      <alignment horizontal="left" vertical="center" wrapText="1"/>
    </xf>
    <xf numFmtId="0" fontId="0" fillId="2" borderId="1" xfId="0" applyFont="1" applyFill="1" applyBorder="1" applyAlignment="1">
      <alignment horizontal="left" vertical="center" wrapText="1"/>
    </xf>
    <xf numFmtId="0" fontId="23" fillId="0" borderId="1" xfId="933" applyFont="1" applyFill="1" applyBorder="1" applyAlignment="1">
      <alignment horizontal="left" vertical="center"/>
    </xf>
    <xf numFmtId="0" fontId="18" fillId="2" borderId="1" xfId="933" applyFont="1" applyFill="1" applyBorder="1" applyAlignment="1">
      <alignment horizontal="left" vertical="center"/>
    </xf>
    <xf numFmtId="0" fontId="18" fillId="2" borderId="1" xfId="933" applyNumberFormat="1" applyFont="1" applyFill="1" applyBorder="1" applyAlignment="1">
      <alignment horizontal="left" vertical="center"/>
    </xf>
    <xf numFmtId="177" fontId="18" fillId="2" borderId="1" xfId="433" applyNumberFormat="1" applyFont="1" applyFill="1" applyBorder="1" applyAlignment="1">
      <alignment horizontal="right" vertical="center" wrapText="1"/>
    </xf>
    <xf numFmtId="177" fontId="3" fillId="2" borderId="16" xfId="0" applyNumberFormat="1" applyFont="1" applyFill="1" applyBorder="1" applyAlignment="1">
      <alignment horizontal="right" vertical="center" wrapText="1"/>
    </xf>
    <xf numFmtId="0" fontId="3" fillId="2" borderId="1" xfId="0" applyNumberFormat="1" applyFont="1" applyFill="1" applyBorder="1" applyAlignment="1">
      <alignment horizontal="left" vertical="center"/>
    </xf>
    <xf numFmtId="0" fontId="27" fillId="2" borderId="1" xfId="0" applyFont="1" applyFill="1" applyBorder="1" applyAlignment="1">
      <alignment vertical="center" wrapText="1"/>
    </xf>
    <xf numFmtId="0" fontId="18" fillId="2" borderId="1" xfId="433" applyFont="1" applyFill="1" applyBorder="1" applyAlignment="1">
      <alignment horizontal="left" vertical="center" wrapText="1"/>
    </xf>
    <xf numFmtId="0" fontId="28" fillId="3" borderId="1" xfId="0" applyNumberFormat="1" applyFont="1" applyFill="1" applyBorder="1" applyAlignment="1">
      <alignment horizontal="center" vertical="center" wrapText="1"/>
    </xf>
    <xf numFmtId="177" fontId="17" fillId="3"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7" fontId="23" fillId="0" borderId="1" xfId="0" applyNumberFormat="1" applyFont="1" applyFill="1" applyBorder="1" applyAlignment="1">
      <alignment horizontal="right" vertical="center" wrapText="1"/>
    </xf>
    <xf numFmtId="0" fontId="29" fillId="0" borderId="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23" fillId="0" borderId="12" xfId="0" applyFont="1" applyFill="1" applyBorder="1" applyAlignment="1">
      <alignment horizontal="left" vertical="center" wrapText="1"/>
    </xf>
    <xf numFmtId="0" fontId="23" fillId="2" borderId="17" xfId="0" applyFont="1" applyFill="1" applyBorder="1" applyAlignment="1">
      <alignment vertical="center" wrapText="1"/>
    </xf>
    <xf numFmtId="0" fontId="3" fillId="0" borderId="18" xfId="0" applyFont="1" applyFill="1" applyBorder="1" applyAlignment="1">
      <alignment horizontal="center" vertical="center" wrapText="1"/>
    </xf>
    <xf numFmtId="0" fontId="23" fillId="0" borderId="18" xfId="0" applyFont="1" applyFill="1" applyBorder="1" applyAlignment="1">
      <alignment horizontal="left" vertical="center" wrapText="1"/>
    </xf>
    <xf numFmtId="0" fontId="24" fillId="2" borderId="9" xfId="0" applyNumberFormat="1" applyFont="1" applyFill="1" applyBorder="1" applyAlignment="1" applyProtection="1">
      <alignment horizontal="left" vertical="center" wrapText="1"/>
    </xf>
    <xf numFmtId="0" fontId="3" fillId="2" borderId="9" xfId="0" applyNumberFormat="1" applyFont="1" applyFill="1" applyBorder="1" applyAlignment="1" applyProtection="1">
      <alignment horizontal="left" vertical="center" wrapText="1"/>
    </xf>
    <xf numFmtId="0" fontId="3" fillId="2" borderId="11" xfId="0" applyNumberFormat="1" applyFont="1" applyFill="1" applyBorder="1" applyAlignment="1" applyProtection="1">
      <alignment horizontal="left" vertical="center" wrapText="1"/>
    </xf>
    <xf numFmtId="0" fontId="23" fillId="2" borderId="1" xfId="0" applyFont="1" applyFill="1" applyBorder="1" applyAlignment="1">
      <alignment vertical="center" wrapText="1"/>
    </xf>
    <xf numFmtId="0" fontId="3" fillId="0" borderId="7" xfId="0" applyFont="1" applyFill="1" applyBorder="1" applyAlignment="1">
      <alignment horizontal="center" vertical="center" wrapText="1"/>
    </xf>
    <xf numFmtId="177" fontId="18" fillId="0" borderId="1" xfId="0" applyNumberFormat="1" applyFont="1" applyFill="1" applyBorder="1" applyAlignment="1">
      <alignment horizontal="right" vertical="center"/>
    </xf>
    <xf numFmtId="0" fontId="3" fillId="2" borderId="8" xfId="0" applyNumberFormat="1" applyFont="1" applyFill="1" applyBorder="1" applyAlignment="1" applyProtection="1">
      <alignment horizontal="left" vertical="center" wrapText="1"/>
    </xf>
    <xf numFmtId="0" fontId="26" fillId="2" borderId="16" xfId="0" applyFont="1" applyFill="1" applyBorder="1" applyAlignment="1">
      <alignment horizontal="left" vertical="center" wrapText="1"/>
    </xf>
    <xf numFmtId="0" fontId="3" fillId="2" borderId="19" xfId="0" applyFont="1" applyFill="1" applyBorder="1" applyAlignment="1">
      <alignment vertical="center" wrapText="1"/>
    </xf>
    <xf numFmtId="178" fontId="30" fillId="3" borderId="1" xfId="0" applyNumberFormat="1" applyFont="1" applyFill="1" applyBorder="1" applyAlignment="1">
      <alignment horizontal="center" vertical="center" wrapText="1"/>
    </xf>
    <xf numFmtId="180" fontId="17" fillId="3" borderId="1" xfId="0" applyNumberFormat="1" applyFont="1" applyFill="1" applyBorder="1" applyAlignment="1">
      <alignment horizontal="center" vertical="center" wrapText="1"/>
    </xf>
    <xf numFmtId="0" fontId="31" fillId="0" borderId="1" xfId="0" applyFont="1" applyFill="1" applyBorder="1" applyAlignment="1">
      <alignment horizontal="left" vertical="center" wrapText="1"/>
    </xf>
    <xf numFmtId="178" fontId="0" fillId="2" borderId="1" xfId="0" applyNumberFormat="1" applyFont="1" applyFill="1" applyBorder="1" applyAlignment="1">
      <alignment horizontal="left" vertical="center" wrapText="1"/>
    </xf>
    <xf numFmtId="0" fontId="18" fillId="2" borderId="1" xfId="433" applyNumberFormat="1" applyFont="1" applyFill="1" applyBorder="1" applyAlignment="1">
      <alignment horizontal="left" vertical="center" wrapText="1"/>
    </xf>
    <xf numFmtId="0" fontId="18" fillId="2" borderId="12" xfId="0" applyFont="1" applyFill="1" applyBorder="1" applyAlignment="1">
      <alignment horizontal="left" vertical="center" wrapText="1"/>
    </xf>
    <xf numFmtId="0" fontId="26" fillId="2" borderId="20" xfId="0" applyFont="1" applyFill="1" applyBorder="1" applyAlignment="1">
      <alignment horizontal="left" vertical="center" wrapText="1"/>
    </xf>
    <xf numFmtId="0" fontId="26" fillId="2" borderId="1" xfId="0" applyFont="1" applyFill="1" applyBorder="1" applyAlignment="1">
      <alignment horizontal="left" vertical="center" wrapText="1"/>
    </xf>
    <xf numFmtId="177" fontId="27" fillId="2" borderId="1" xfId="0" applyNumberFormat="1" applyFont="1" applyFill="1" applyBorder="1" applyAlignment="1">
      <alignment horizontal="right"/>
    </xf>
    <xf numFmtId="0" fontId="3" fillId="2" borderId="1" xfId="933" applyNumberFormat="1" applyFont="1" applyFill="1" applyBorder="1" applyAlignment="1" applyProtection="1">
      <alignment horizontal="left" vertical="center" wrapText="1"/>
    </xf>
    <xf numFmtId="177" fontId="18" fillId="0" borderId="1" xfId="0" applyNumberFormat="1" applyFont="1" applyFill="1" applyBorder="1" applyAlignment="1">
      <alignment horizontal="right" vertical="center" wrapText="1"/>
    </xf>
    <xf numFmtId="0" fontId="23" fillId="0" borderId="1" xfId="933" applyFont="1" applyFill="1" applyBorder="1" applyAlignment="1">
      <alignment horizontal="left" vertical="center" wrapText="1"/>
    </xf>
    <xf numFmtId="0" fontId="24" fillId="0" borderId="8" xfId="933" applyNumberFormat="1" applyFont="1" applyFill="1" applyBorder="1" applyAlignment="1" applyProtection="1">
      <alignment horizontal="left" vertical="center" wrapText="1"/>
    </xf>
    <xf numFmtId="0" fontId="3" fillId="2" borderId="1" xfId="933" applyNumberFormat="1" applyFont="1" applyFill="1" applyBorder="1" applyAlignment="1">
      <alignment horizontal="left" vertical="center" wrapText="1"/>
    </xf>
    <xf numFmtId="177" fontId="23" fillId="2" borderId="1" xfId="0" applyNumberFormat="1" applyFont="1" applyFill="1" applyBorder="1" applyAlignment="1">
      <alignment horizontal="right" vertical="center" wrapText="1"/>
    </xf>
    <xf numFmtId="0" fontId="23" fillId="0" borderId="12" xfId="933" applyFont="1" applyFill="1" applyBorder="1" applyAlignment="1">
      <alignment horizontal="left" vertical="center"/>
    </xf>
    <xf numFmtId="0" fontId="18" fillId="2" borderId="12" xfId="933" applyNumberFormat="1" applyFont="1" applyFill="1" applyBorder="1" applyAlignment="1">
      <alignment horizontal="left" vertical="center"/>
    </xf>
    <xf numFmtId="0" fontId="23" fillId="2" borderId="1" xfId="0" applyFont="1" applyFill="1" applyBorder="1" applyAlignment="1">
      <alignment horizontal="left" vertical="center" wrapText="1"/>
    </xf>
    <xf numFmtId="0" fontId="32" fillId="2" borderId="16" xfId="0" applyFont="1" applyFill="1" applyBorder="1" applyAlignment="1">
      <alignment horizontal="left" vertical="center" wrapText="1"/>
    </xf>
    <xf numFmtId="177" fontId="24" fillId="2" borderId="16" xfId="0" applyNumberFormat="1" applyFont="1" applyFill="1" applyBorder="1" applyAlignment="1">
      <alignment horizontal="right" vertical="center" wrapText="1"/>
    </xf>
    <xf numFmtId="0" fontId="32" fillId="2" borderId="1" xfId="0" applyFont="1" applyFill="1" applyBorder="1" applyAlignment="1">
      <alignment horizontal="left" vertical="center" wrapText="1"/>
    </xf>
    <xf numFmtId="177" fontId="24" fillId="2" borderId="1" xfId="0" applyNumberFormat="1" applyFont="1" applyFill="1" applyBorder="1" applyAlignment="1">
      <alignment horizontal="right" vertical="center" wrapText="1"/>
    </xf>
    <xf numFmtId="177" fontId="28" fillId="3" borderId="1" xfId="0" applyNumberFormat="1" applyFont="1" applyFill="1" applyBorder="1" applyAlignment="1">
      <alignment horizontal="center" vertical="center"/>
    </xf>
    <xf numFmtId="0" fontId="33" fillId="0" borderId="1" xfId="0" applyFont="1" applyFill="1" applyBorder="1" applyAlignment="1">
      <alignment horizontal="center" vertical="center"/>
    </xf>
    <xf numFmtId="177" fontId="17" fillId="0" borderId="1" xfId="0" applyNumberFormat="1" applyFont="1" applyFill="1" applyBorder="1" applyAlignment="1">
      <alignment horizontal="center" vertical="center" wrapText="1"/>
    </xf>
    <xf numFmtId="177" fontId="28" fillId="2" borderId="1" xfId="0" applyNumberFormat="1" applyFont="1" applyFill="1" applyBorder="1" applyAlignment="1">
      <alignment horizontal="center" vertical="center"/>
    </xf>
    <xf numFmtId="0" fontId="34" fillId="0" borderId="1" xfId="0" applyFont="1" applyFill="1" applyBorder="1" applyAlignment="1">
      <alignment horizontal="center" vertical="center"/>
    </xf>
    <xf numFmtId="177" fontId="17" fillId="2" borderId="1" xfId="0" applyNumberFormat="1" applyFont="1" applyFill="1" applyBorder="1" applyAlignment="1">
      <alignment horizontal="center" vertical="center" wrapText="1"/>
    </xf>
    <xf numFmtId="0" fontId="17" fillId="3" borderId="1" xfId="0" applyFont="1" applyFill="1" applyBorder="1" applyAlignment="1">
      <alignment horizontal="center" vertical="center" wrapText="1"/>
    </xf>
    <xf numFmtId="178" fontId="23" fillId="0" borderId="1" xfId="0" applyNumberFormat="1" applyFont="1" applyFill="1" applyBorder="1" applyAlignment="1">
      <alignment horizontal="left" vertical="center" wrapText="1"/>
    </xf>
    <xf numFmtId="0" fontId="21" fillId="3" borderId="1" xfId="0" applyFont="1" applyFill="1" applyBorder="1" applyAlignment="1">
      <alignment horizontal="center" vertical="center" wrapText="1"/>
    </xf>
    <xf numFmtId="0" fontId="14" fillId="0" borderId="1" xfId="0" applyFont="1" applyFill="1" applyBorder="1" applyAlignment="1">
      <alignment horizontal="left" vertical="center"/>
    </xf>
    <xf numFmtId="0" fontId="14" fillId="2" borderId="1" xfId="0" applyFont="1" applyFill="1" applyBorder="1" applyAlignment="1">
      <alignment horizontal="left" vertical="center"/>
    </xf>
    <xf numFmtId="0" fontId="35" fillId="2" borderId="1" xfId="0" applyFont="1" applyFill="1" applyBorder="1" applyAlignment="1">
      <alignment horizontal="left" vertical="center" wrapText="1"/>
    </xf>
    <xf numFmtId="0" fontId="30" fillId="0" borderId="1" xfId="0" applyFont="1" applyFill="1" applyBorder="1" applyAlignment="1">
      <alignment horizontal="center" vertical="center"/>
    </xf>
    <xf numFmtId="0" fontId="36" fillId="0" borderId="0" xfId="0" applyFont="1" applyFill="1" applyAlignment="1">
      <alignment vertical="center"/>
    </xf>
    <xf numFmtId="49" fontId="0" fillId="0" borderId="0" xfId="2179" applyNumberFormat="1" applyFill="1" applyAlignment="1">
      <alignment horizontal="center" vertical="center"/>
    </xf>
    <xf numFmtId="0" fontId="0" fillId="0" borderId="0" xfId="2179" applyFill="1" applyAlignment="1">
      <alignment vertical="center"/>
    </xf>
    <xf numFmtId="0" fontId="37" fillId="0" borderId="0" xfId="0" applyFont="1" applyFill="1" applyAlignment="1">
      <alignment horizontal="center" vertical="center"/>
    </xf>
    <xf numFmtId="177" fontId="37" fillId="0" borderId="0" xfId="0" applyNumberFormat="1" applyFont="1" applyFill="1" applyAlignment="1">
      <alignment horizontal="center" vertical="center"/>
    </xf>
    <xf numFmtId="0" fontId="38" fillId="0" borderId="0" xfId="0" applyFont="1" applyFill="1" applyAlignment="1">
      <alignment vertical="center"/>
    </xf>
    <xf numFmtId="177" fontId="38" fillId="0" borderId="0" xfId="0" applyNumberFormat="1" applyFont="1" applyFill="1" applyAlignment="1">
      <alignment vertical="center"/>
    </xf>
    <xf numFmtId="49" fontId="2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177" fontId="19" fillId="0" borderId="1" xfId="1" applyNumberFormat="1" applyFont="1" applyFill="1" applyBorder="1" applyAlignment="1">
      <alignment vertical="center"/>
    </xf>
    <xf numFmtId="181"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vertical="center" wrapText="1"/>
    </xf>
    <xf numFmtId="49" fontId="39" fillId="0" borderId="1" xfId="0" applyNumberFormat="1" applyFont="1" applyFill="1" applyBorder="1" applyAlignment="1">
      <alignment vertical="center" wrapText="1"/>
    </xf>
    <xf numFmtId="177" fontId="19" fillId="0" borderId="1" xfId="2218" applyNumberFormat="1" applyFont="1" applyFill="1" applyBorder="1" applyAlignment="1">
      <alignment vertical="center"/>
    </xf>
    <xf numFmtId="177" fontId="19" fillId="0" borderId="1" xfId="2476" applyNumberFormat="1" applyFont="1" applyFill="1" applyBorder="1" applyAlignment="1">
      <alignment vertical="center"/>
    </xf>
    <xf numFmtId="177" fontId="40" fillId="0" borderId="0" xfId="0" applyNumberFormat="1" applyFont="1" applyFill="1" applyAlignment="1">
      <alignment vertical="center"/>
    </xf>
    <xf numFmtId="0" fontId="35" fillId="0" borderId="0" xfId="0" applyFont="1" applyFill="1" applyAlignment="1">
      <alignment horizontal="right" vertical="center"/>
    </xf>
    <xf numFmtId="177" fontId="19" fillId="0" borderId="1" xfId="0" applyNumberFormat="1" applyFont="1" applyFill="1" applyBorder="1" applyAlignment="1">
      <alignment vertical="center"/>
    </xf>
    <xf numFmtId="0" fontId="3" fillId="0" borderId="1" xfId="0" applyFont="1" applyFill="1" applyBorder="1" applyAlignment="1">
      <alignment vertical="center" wrapText="1"/>
    </xf>
    <xf numFmtId="49" fontId="3" fillId="0" borderId="1" xfId="0" applyNumberFormat="1" applyFont="1" applyFill="1" applyBorder="1" applyAlignment="1">
      <alignment horizontal="center" vertical="center" wrapText="1"/>
    </xf>
    <xf numFmtId="49" fontId="39" fillId="0" borderId="1" xfId="0" applyNumberFormat="1" applyFont="1" applyFill="1" applyBorder="1" applyAlignment="1">
      <alignment horizontal="left" vertical="center" wrapText="1"/>
    </xf>
    <xf numFmtId="49" fontId="21" fillId="0" borderId="1" xfId="0" applyNumberFormat="1" applyFont="1" applyFill="1" applyBorder="1" applyAlignment="1">
      <alignment horizontal="center" vertical="center" wrapText="1"/>
    </xf>
    <xf numFmtId="181" fontId="21" fillId="0" borderId="1" xfId="0" applyNumberFormat="1" applyFont="1" applyFill="1" applyBorder="1" applyAlignment="1">
      <alignment horizontal="center" vertical="center" wrapText="1"/>
    </xf>
    <xf numFmtId="177" fontId="41" fillId="0" borderId="1" xfId="1" applyNumberFormat="1" applyFont="1" applyFill="1" applyBorder="1" applyAlignment="1">
      <alignment vertical="center"/>
    </xf>
    <xf numFmtId="177" fontId="41" fillId="0" borderId="1" xfId="0" applyNumberFormat="1" applyFont="1" applyFill="1" applyBorder="1" applyAlignment="1">
      <alignment vertical="center"/>
    </xf>
    <xf numFmtId="0" fontId="42" fillId="0" borderId="0" xfId="0" applyFont="1" applyFill="1" applyAlignment="1">
      <alignment vertical="center"/>
    </xf>
    <xf numFmtId="0" fontId="14" fillId="0" borderId="0" xfId="0" applyFont="1" applyFill="1" applyAlignment="1">
      <alignment wrapText="1"/>
    </xf>
    <xf numFmtId="0" fontId="14" fillId="0" borderId="0" xfId="0" applyFont="1" applyFill="1" applyAlignment="1">
      <alignment horizontal="center" vertical="center" wrapText="1"/>
    </xf>
    <xf numFmtId="177" fontId="14" fillId="0" borderId="0" xfId="0" applyNumberFormat="1" applyFont="1" applyFill="1" applyAlignment="1">
      <alignment wrapText="1"/>
    </xf>
    <xf numFmtId="177" fontId="14" fillId="0" borderId="0" xfId="0" applyNumberFormat="1" applyFont="1" applyFill="1" applyAlignment="1"/>
    <xf numFmtId="0" fontId="14" fillId="0" borderId="0" xfId="0" applyFont="1" applyFill="1" applyAlignment="1"/>
    <xf numFmtId="0" fontId="20" fillId="2" borderId="1" xfId="299" applyFont="1" applyFill="1" applyBorder="1" applyAlignment="1">
      <alignment horizontal="center" vertical="center" wrapText="1"/>
    </xf>
    <xf numFmtId="177" fontId="20" fillId="2" borderId="1" xfId="0" applyNumberFormat="1" applyFont="1" applyFill="1" applyBorder="1" applyAlignment="1">
      <alignment horizontal="center" vertical="center" wrapText="1"/>
    </xf>
    <xf numFmtId="0" fontId="43" fillId="2" borderId="1" xfId="299" applyFont="1" applyFill="1" applyBorder="1" applyAlignment="1">
      <alignment horizontal="center" vertical="center" wrapText="1"/>
    </xf>
    <xf numFmtId="0" fontId="44" fillId="2" borderId="1" xfId="299" applyFont="1" applyFill="1" applyBorder="1" applyAlignment="1">
      <alignment horizontal="center" vertical="center" wrapText="1"/>
    </xf>
    <xf numFmtId="0" fontId="45" fillId="0" borderId="1" xfId="0" applyFont="1" applyFill="1" applyBorder="1" applyAlignment="1">
      <alignment horizontal="center" vertical="center" wrapText="1" shrinkToFit="1"/>
    </xf>
    <xf numFmtId="0" fontId="44" fillId="2" borderId="1" xfId="0" applyFont="1" applyFill="1" applyBorder="1" applyAlignment="1">
      <alignment horizontal="center" vertical="center" wrapText="1"/>
    </xf>
    <xf numFmtId="178" fontId="44" fillId="2" borderId="1" xfId="0" applyNumberFormat="1" applyFont="1" applyFill="1" applyBorder="1" applyAlignment="1">
      <alignment horizontal="center" vertical="center" wrapText="1"/>
    </xf>
    <xf numFmtId="177" fontId="44" fillId="2" borderId="1" xfId="1" applyNumberFormat="1" applyFont="1" applyFill="1" applyBorder="1" applyAlignment="1">
      <alignment horizontal="right" vertical="center" wrapText="1"/>
    </xf>
    <xf numFmtId="177" fontId="44" fillId="0" borderId="1" xfId="1394" applyNumberFormat="1" applyFont="1" applyBorder="1" applyAlignment="1">
      <alignment horizontal="center" vertical="center" wrapText="1"/>
    </xf>
    <xf numFmtId="0" fontId="46" fillId="2" borderId="1" xfId="0" applyFont="1" applyFill="1" applyBorder="1" applyAlignment="1">
      <alignment horizontal="center" vertical="center" wrapText="1"/>
    </xf>
    <xf numFmtId="177" fontId="44" fillId="2" borderId="1" xfId="0" applyNumberFormat="1" applyFont="1" applyFill="1" applyBorder="1" applyAlignment="1">
      <alignment horizontal="right" vertical="center" wrapText="1"/>
    </xf>
    <xf numFmtId="0" fontId="47" fillId="0" borderId="1" xfId="0" applyFont="1" applyFill="1" applyBorder="1" applyAlignment="1">
      <alignment horizontal="center" vertical="center"/>
    </xf>
    <xf numFmtId="0" fontId="47" fillId="0" borderId="1" xfId="0" applyFont="1" applyFill="1" applyBorder="1" applyAlignment="1">
      <alignment horizontal="center" vertical="center" wrapText="1"/>
    </xf>
    <xf numFmtId="177" fontId="48" fillId="2" borderId="1" xfId="299" applyNumberFormat="1" applyFont="1" applyFill="1" applyBorder="1" applyAlignment="1">
      <alignment horizontal="center" vertical="center" wrapText="1"/>
    </xf>
    <xf numFmtId="0" fontId="49" fillId="0" borderId="1" xfId="0" applyNumberFormat="1" applyFont="1" applyFill="1" applyBorder="1" applyAlignment="1">
      <alignment horizontal="center" vertical="center"/>
    </xf>
    <xf numFmtId="0" fontId="44" fillId="2" borderId="1" xfId="182" applyFont="1" applyFill="1" applyBorder="1" applyAlignment="1">
      <alignment horizontal="center" vertical="center" wrapText="1"/>
    </xf>
    <xf numFmtId="0" fontId="50" fillId="0" borderId="1" xfId="0" applyFont="1" applyFill="1" applyBorder="1" applyAlignment="1">
      <alignment horizontal="center" vertical="center" wrapText="1"/>
    </xf>
    <xf numFmtId="0" fontId="44" fillId="2" borderId="1" xfId="1124" applyFont="1" applyFill="1" applyBorder="1" applyAlignment="1">
      <alignment horizontal="center" vertical="center" wrapText="1"/>
    </xf>
    <xf numFmtId="177" fontId="44" fillId="0" borderId="1" xfId="0" applyNumberFormat="1" applyFont="1" applyFill="1" applyBorder="1" applyAlignment="1">
      <alignment horizontal="center" vertical="center" wrapText="1"/>
    </xf>
    <xf numFmtId="177" fontId="45" fillId="2" borderId="1" xfId="0" applyNumberFormat="1" applyFont="1" applyFill="1" applyBorder="1" applyAlignment="1">
      <alignment horizontal="right" vertical="center" wrapText="1"/>
    </xf>
    <xf numFmtId="177" fontId="44" fillId="2" borderId="1" xfId="299" applyNumberFormat="1" applyFont="1" applyFill="1" applyBorder="1" applyAlignment="1">
      <alignment horizontal="center" vertical="center" wrapText="1"/>
    </xf>
    <xf numFmtId="0" fontId="44" fillId="0" borderId="1" xfId="0" applyFont="1" applyFill="1" applyBorder="1" applyAlignment="1">
      <alignment horizontal="center" vertical="center" wrapText="1"/>
    </xf>
    <xf numFmtId="177" fontId="50" fillId="0" borderId="1" xfId="0" applyNumberFormat="1" applyFont="1" applyFill="1" applyBorder="1" applyAlignment="1">
      <alignment horizontal="right" vertical="center" wrapText="1"/>
    </xf>
    <xf numFmtId="0" fontId="44" fillId="0" borderId="1" xfId="0" applyNumberFormat="1" applyFont="1" applyFill="1" applyBorder="1" applyAlignment="1" applyProtection="1">
      <alignment horizontal="center" vertical="center" wrapText="1"/>
    </xf>
    <xf numFmtId="177" fontId="44" fillId="0" borderId="1" xfId="0" applyNumberFormat="1" applyFont="1" applyFill="1" applyBorder="1" applyAlignment="1" applyProtection="1">
      <alignment horizontal="right" vertical="center" wrapText="1"/>
    </xf>
    <xf numFmtId="180" fontId="44" fillId="0" borderId="1" xfId="0" applyNumberFormat="1" applyFont="1" applyFill="1" applyBorder="1" applyAlignment="1">
      <alignment horizontal="center" vertical="center" wrapText="1"/>
    </xf>
    <xf numFmtId="177" fontId="44" fillId="2" borderId="1" xfId="1394" applyNumberFormat="1" applyFont="1" applyFill="1" applyBorder="1" applyAlignment="1">
      <alignment horizontal="right" vertical="center" wrapText="1"/>
    </xf>
    <xf numFmtId="0" fontId="44" fillId="2" borderId="1" xfId="801" applyFont="1" applyFill="1" applyBorder="1" applyAlignment="1">
      <alignment horizontal="center" vertical="center" wrapText="1"/>
    </xf>
    <xf numFmtId="180" fontId="44" fillId="2" borderId="1" xfId="1394" applyNumberFormat="1" applyFont="1" applyFill="1" applyBorder="1" applyAlignment="1">
      <alignment horizontal="center" vertical="center" wrapText="1"/>
    </xf>
    <xf numFmtId="0" fontId="51" fillId="0" borderId="1" xfId="0" applyNumberFormat="1" applyFont="1" applyFill="1" applyBorder="1" applyAlignment="1" applyProtection="1">
      <alignment horizontal="center" vertical="center" wrapText="1"/>
    </xf>
    <xf numFmtId="182" fontId="28" fillId="0" borderId="1" xfId="182" applyNumberFormat="1" applyFont="1" applyFill="1" applyBorder="1" applyAlignment="1">
      <alignment horizontal="center" vertical="center" wrapText="1"/>
    </xf>
    <xf numFmtId="177" fontId="28" fillId="0" borderId="1" xfId="182" applyNumberFormat="1" applyFont="1" applyFill="1" applyBorder="1" applyAlignment="1">
      <alignment horizontal="center" vertical="center" wrapText="1"/>
    </xf>
    <xf numFmtId="177" fontId="52" fillId="0" borderId="1" xfId="1394" applyNumberFormat="1" applyFont="1" applyBorder="1" applyAlignment="1">
      <alignment horizontal="center" vertical="center" wrapText="1"/>
    </xf>
    <xf numFmtId="0" fontId="53" fillId="0" borderId="1" xfId="0" applyFont="1" applyFill="1" applyBorder="1" applyAlignment="1">
      <alignment horizontal="center" vertical="center" wrapText="1"/>
    </xf>
    <xf numFmtId="182" fontId="17" fillId="0" borderId="1" xfId="0" applyNumberFormat="1" applyFont="1" applyFill="1" applyBorder="1" applyAlignment="1">
      <alignment horizontal="center" vertical="center" wrapText="1"/>
    </xf>
    <xf numFmtId="177" fontId="28" fillId="0" borderId="1" xfId="1394" applyNumberFormat="1" applyFont="1" applyFill="1" applyBorder="1" applyAlignment="1">
      <alignment horizontal="center" vertical="center" wrapText="1"/>
    </xf>
    <xf numFmtId="0" fontId="23" fillId="0" borderId="1" xfId="0" applyFont="1" applyFill="1" applyBorder="1" applyAlignment="1">
      <alignment horizontal="center" wrapText="1"/>
    </xf>
    <xf numFmtId="0" fontId="54" fillId="0" borderId="1" xfId="0" applyFont="1" applyFill="1" applyBorder="1" applyAlignment="1">
      <alignment horizontal="center" vertical="center" wrapText="1"/>
    </xf>
    <xf numFmtId="177" fontId="23" fillId="0" borderId="1" xfId="0" applyNumberFormat="1" applyFont="1" applyFill="1" applyBorder="1" applyAlignment="1">
      <alignment horizontal="center" vertical="center" wrapText="1"/>
    </xf>
    <xf numFmtId="0" fontId="55" fillId="0" borderId="0" xfId="0" applyFont="1" applyFill="1" applyAlignment="1">
      <alignment vertical="center" wrapText="1"/>
    </xf>
    <xf numFmtId="0" fontId="55" fillId="0" borderId="0" xfId="0" applyFont="1" applyFill="1" applyAlignment="1">
      <alignment wrapText="1"/>
    </xf>
    <xf numFmtId="0" fontId="55" fillId="0" borderId="0" xfId="0" applyFont="1" applyFill="1" applyAlignment="1">
      <alignment horizontal="center" vertical="center" wrapText="1"/>
    </xf>
    <xf numFmtId="0" fontId="54" fillId="0" borderId="0" xfId="0" applyFont="1" applyFill="1" applyAlignment="1">
      <alignment horizontal="center" vertical="center" wrapText="1"/>
    </xf>
    <xf numFmtId="0" fontId="45" fillId="0" borderId="1" xfId="0" applyFont="1" applyFill="1" applyBorder="1" applyAlignment="1">
      <alignment horizontal="center" vertical="center" wrapText="1"/>
    </xf>
    <xf numFmtId="0" fontId="48" fillId="2" borderId="1" xfId="299" applyFont="1" applyFill="1" applyBorder="1" applyAlignment="1">
      <alignment horizontal="center" vertical="center" wrapText="1"/>
    </xf>
    <xf numFmtId="0" fontId="44" fillId="2" borderId="1" xfId="335" applyFont="1" applyFill="1" applyBorder="1" applyAlignment="1">
      <alignment horizontal="center" vertical="center" wrapText="1"/>
    </xf>
    <xf numFmtId="0" fontId="50" fillId="0" borderId="1" xfId="0" applyFont="1" applyFill="1" applyBorder="1" applyAlignment="1">
      <alignment horizontal="left" vertical="center" wrapText="1"/>
    </xf>
    <xf numFmtId="57" fontId="44" fillId="4" borderId="1" xfId="0" applyNumberFormat="1" applyFont="1" applyFill="1" applyBorder="1" applyAlignment="1" applyProtection="1">
      <alignment horizontal="center" vertical="center" wrapText="1"/>
    </xf>
    <xf numFmtId="0" fontId="45" fillId="0" borderId="1" xfId="0" applyFont="1" applyFill="1" applyBorder="1" applyAlignment="1">
      <alignment vertical="center" wrapText="1"/>
    </xf>
    <xf numFmtId="182" fontId="44" fillId="2" borderId="1" xfId="1394" applyNumberFormat="1" applyFont="1" applyFill="1" applyBorder="1" applyAlignment="1">
      <alignment horizontal="center" vertical="center" wrapText="1"/>
    </xf>
    <xf numFmtId="0" fontId="45" fillId="0" borderId="1" xfId="0" applyFont="1" applyFill="1" applyBorder="1" applyAlignment="1">
      <alignment wrapText="1"/>
    </xf>
    <xf numFmtId="0" fontId="44" fillId="4" borderId="1" xfId="0" applyNumberFormat="1" applyFont="1" applyFill="1" applyBorder="1" applyAlignment="1" applyProtection="1">
      <alignment horizontal="center" vertical="center" wrapText="1"/>
    </xf>
    <xf numFmtId="0" fontId="44" fillId="2" borderId="1" xfId="0" applyFont="1" applyFill="1" applyBorder="1" applyAlignment="1">
      <alignment horizontal="justify" vertical="center" wrapText="1"/>
    </xf>
    <xf numFmtId="0" fontId="56" fillId="0" borderId="1" xfId="335" applyFont="1" applyFill="1" applyBorder="1" applyAlignment="1">
      <alignment horizontal="center" vertical="center" wrapText="1"/>
    </xf>
    <xf numFmtId="0" fontId="23" fillId="0" borderId="1" xfId="0" applyFont="1" applyFill="1" applyBorder="1" applyAlignment="1">
      <alignment wrapText="1"/>
    </xf>
    <xf numFmtId="0" fontId="14" fillId="0" borderId="1" xfId="0" applyFont="1" applyFill="1" applyBorder="1" applyAlignment="1">
      <alignment vertical="center" wrapText="1"/>
    </xf>
    <xf numFmtId="0" fontId="19" fillId="2" borderId="1" xfId="335" applyFont="1" applyFill="1" applyBorder="1" applyAlignment="1">
      <alignment horizontal="center" vertical="center" wrapText="1"/>
    </xf>
    <xf numFmtId="177" fontId="21" fillId="0" borderId="1" xfId="1394" applyNumberFormat="1" applyFont="1" applyFill="1" applyBorder="1" applyAlignment="1">
      <alignment horizontal="center" vertical="center" wrapText="1"/>
    </xf>
    <xf numFmtId="177" fontId="21" fillId="0" borderId="1" xfId="1394" applyNumberFormat="1" applyFont="1" applyBorder="1" applyAlignment="1">
      <alignment horizontal="center" vertical="center" wrapText="1"/>
    </xf>
    <xf numFmtId="177" fontId="30" fillId="0" borderId="1" xfId="0" applyNumberFormat="1" applyFont="1" applyFill="1" applyBorder="1" applyAlignment="1">
      <alignment vertical="center" wrapText="1"/>
    </xf>
    <xf numFmtId="0" fontId="35" fillId="0" borderId="0" xfId="0" applyFont="1" applyFill="1" applyAlignment="1">
      <alignment vertical="center"/>
    </xf>
    <xf numFmtId="0" fontId="4" fillId="0" borderId="0" xfId="0" applyFont="1" applyFill="1" applyBorder="1" applyAlignment="1">
      <alignment vertical="center" wrapText="1"/>
    </xf>
    <xf numFmtId="0" fontId="22" fillId="0" borderId="0" xfId="0" applyFont="1" applyFill="1" applyBorder="1" applyAlignment="1">
      <alignment vertical="center" wrapText="1"/>
    </xf>
    <xf numFmtId="0" fontId="22" fillId="0" borderId="0" xfId="0" applyFont="1" applyFill="1" applyBorder="1" applyAlignment="1">
      <alignment horizontal="right" vertical="center"/>
    </xf>
    <xf numFmtId="0" fontId="37" fillId="0" borderId="0" xfId="0" applyFont="1" applyFill="1" applyBorder="1" applyAlignment="1">
      <alignment horizontal="center" vertical="center"/>
    </xf>
    <xf numFmtId="177" fontId="37" fillId="0" borderId="0" xfId="0" applyNumberFormat="1" applyFont="1" applyFill="1" applyBorder="1" applyAlignment="1">
      <alignment horizontal="center" vertical="center"/>
    </xf>
    <xf numFmtId="177" fontId="37" fillId="0" borderId="0" xfId="0" applyNumberFormat="1" applyFont="1" applyFill="1" applyBorder="1" applyAlignment="1">
      <alignment horizontal="left" vertical="center"/>
    </xf>
    <xf numFmtId="0" fontId="38" fillId="0" borderId="0" xfId="0" applyFont="1" applyFill="1" applyBorder="1" applyAlignment="1">
      <alignment horizontal="center" vertical="center"/>
    </xf>
    <xf numFmtId="177" fontId="38" fillId="0" borderId="0" xfId="0" applyNumberFormat="1" applyFont="1" applyFill="1" applyBorder="1" applyAlignment="1">
      <alignment horizontal="center" vertical="center"/>
    </xf>
    <xf numFmtId="177" fontId="38" fillId="0" borderId="0" xfId="0" applyNumberFormat="1" applyFont="1" applyFill="1" applyBorder="1" applyAlignment="1">
      <alignment horizontal="center" vertical="center" wrapText="1"/>
    </xf>
    <xf numFmtId="177" fontId="38" fillId="0" borderId="0" xfId="0" applyNumberFormat="1" applyFont="1" applyFill="1" applyBorder="1" applyAlignment="1">
      <alignment horizontal="left" vertical="center" wrapText="1"/>
    </xf>
    <xf numFmtId="0" fontId="22" fillId="0" borderId="21" xfId="0" applyFont="1" applyFill="1" applyBorder="1" applyAlignment="1">
      <alignment horizontal="center" vertical="center" wrapText="1"/>
    </xf>
    <xf numFmtId="177" fontId="22" fillId="5" borderId="22" xfId="0" applyNumberFormat="1" applyFont="1" applyFill="1" applyBorder="1" applyAlignment="1">
      <alignment horizontal="center" vertical="center" wrapText="1"/>
    </xf>
    <xf numFmtId="177" fontId="22" fillId="5" borderId="23" xfId="0" applyNumberFormat="1" applyFont="1" applyFill="1" applyBorder="1" applyAlignment="1">
      <alignment horizontal="center" vertical="center" wrapText="1"/>
    </xf>
    <xf numFmtId="177" fontId="22" fillId="0" borderId="24" xfId="0" applyNumberFormat="1" applyFont="1" applyFill="1" applyBorder="1" applyAlignment="1">
      <alignment horizontal="center" vertical="center" wrapText="1"/>
    </xf>
    <xf numFmtId="0" fontId="22" fillId="0" borderId="25" xfId="0" applyFont="1" applyFill="1" applyBorder="1" applyAlignment="1">
      <alignment horizontal="center" vertical="center" wrapText="1"/>
    </xf>
    <xf numFmtId="177" fontId="22" fillId="0" borderId="1" xfId="0" applyNumberFormat="1" applyFont="1" applyFill="1" applyBorder="1" applyAlignment="1">
      <alignment horizontal="center" vertical="center" wrapText="1"/>
    </xf>
    <xf numFmtId="177" fontId="22" fillId="0" borderId="1" xfId="0" applyNumberFormat="1" applyFont="1" applyFill="1" applyBorder="1" applyAlignment="1">
      <alignment horizontal="center" vertical="center" shrinkToFit="1"/>
    </xf>
    <xf numFmtId="0" fontId="22" fillId="0" borderId="25" xfId="0" applyFont="1" applyFill="1" applyBorder="1" applyAlignment="1">
      <alignment horizontal="left" vertical="center" wrapText="1"/>
    </xf>
    <xf numFmtId="177" fontId="22" fillId="0" borderId="1" xfId="1" applyNumberFormat="1" applyFont="1" applyFill="1" applyBorder="1" applyAlignment="1">
      <alignment horizontal="right" vertical="center"/>
    </xf>
    <xf numFmtId="177" fontId="22" fillId="0" borderId="1" xfId="0" applyNumberFormat="1" applyFont="1" applyFill="1" applyBorder="1" applyAlignment="1">
      <alignment horizontal="right" vertical="center"/>
    </xf>
    <xf numFmtId="0" fontId="3" fillId="0" borderId="25" xfId="0" applyFont="1" applyFill="1" applyBorder="1" applyAlignment="1">
      <alignment horizontal="left" vertical="center"/>
    </xf>
    <xf numFmtId="177" fontId="3" fillId="0" borderId="1" xfId="1" applyNumberFormat="1" applyFont="1" applyFill="1" applyBorder="1" applyAlignment="1">
      <alignment vertical="center"/>
    </xf>
    <xf numFmtId="177" fontId="3" fillId="0" borderId="1" xfId="0" applyNumberFormat="1" applyFont="1" applyFill="1" applyBorder="1" applyAlignment="1">
      <alignment vertical="center"/>
    </xf>
    <xf numFmtId="0" fontId="22" fillId="0" borderId="25" xfId="0" applyFont="1" applyFill="1" applyBorder="1" applyAlignment="1">
      <alignment horizontal="center" vertical="center"/>
    </xf>
    <xf numFmtId="0" fontId="22" fillId="0" borderId="26" xfId="0" applyFont="1" applyFill="1" applyBorder="1" applyAlignment="1">
      <alignment horizontal="center" vertical="center"/>
    </xf>
    <xf numFmtId="177" fontId="22" fillId="0" borderId="27" xfId="1" applyNumberFormat="1" applyFont="1" applyFill="1" applyBorder="1" applyAlignment="1">
      <alignment horizontal="right" vertical="center"/>
    </xf>
    <xf numFmtId="178" fontId="38" fillId="0" borderId="0" xfId="0" applyNumberFormat="1" applyFont="1" applyFill="1" applyBorder="1" applyAlignment="1">
      <alignment horizontal="right" vertical="center" wrapText="1"/>
    </xf>
    <xf numFmtId="0" fontId="22" fillId="0" borderId="28" xfId="0" applyFont="1" applyFill="1" applyBorder="1" applyAlignment="1">
      <alignment horizontal="center" vertical="center" wrapText="1"/>
    </xf>
    <xf numFmtId="0" fontId="22" fillId="0" borderId="29" xfId="0" applyFont="1" applyFill="1" applyBorder="1" applyAlignment="1">
      <alignment horizontal="center" vertical="center" wrapText="1"/>
    </xf>
    <xf numFmtId="0" fontId="3" fillId="0" borderId="29" xfId="0" applyFont="1" applyFill="1" applyBorder="1" applyAlignment="1">
      <alignment vertical="center"/>
    </xf>
    <xf numFmtId="0" fontId="3" fillId="0" borderId="29" xfId="0" applyFont="1" applyFill="1" applyBorder="1" applyAlignment="1">
      <alignment horizontal="center" vertical="center"/>
    </xf>
    <xf numFmtId="0" fontId="3" fillId="0" borderId="29" xfId="0" applyFont="1" applyFill="1" applyBorder="1" applyAlignment="1">
      <alignment horizontal="left" vertical="center"/>
    </xf>
    <xf numFmtId="0" fontId="22" fillId="0" borderId="29" xfId="0" applyFont="1" applyFill="1" applyBorder="1" applyAlignment="1">
      <alignment horizontal="right" vertical="center"/>
    </xf>
    <xf numFmtId="0" fontId="22" fillId="0" borderId="30" xfId="0" applyFont="1" applyFill="1" applyBorder="1" applyAlignment="1">
      <alignment horizontal="right" vertical="center"/>
    </xf>
    <xf numFmtId="0" fontId="57" fillId="0" borderId="0" xfId="0" applyFont="1" applyFill="1" applyAlignment="1"/>
    <xf numFmtId="0" fontId="21"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xf numFmtId="177" fontId="3" fillId="0" borderId="0" xfId="0" applyNumberFormat="1" applyFont="1" applyFill="1" applyAlignment="1">
      <alignment horizontal="center"/>
    </xf>
    <xf numFmtId="177" fontId="3" fillId="0" borderId="0" xfId="0" applyNumberFormat="1" applyFont="1" applyFill="1" applyAlignment="1"/>
    <xf numFmtId="0" fontId="20" fillId="0" borderId="1" xfId="0" applyFont="1" applyFill="1" applyBorder="1" applyAlignment="1">
      <alignment horizontal="center" vertical="center"/>
    </xf>
    <xf numFmtId="0" fontId="20" fillId="0" borderId="2" xfId="0" applyFont="1" applyFill="1" applyBorder="1" applyAlignment="1">
      <alignment horizontal="center" vertical="center"/>
    </xf>
    <xf numFmtId="0" fontId="20" fillId="0" borderId="3" xfId="0" applyFont="1" applyFill="1" applyBorder="1" applyAlignment="1">
      <alignment horizontal="center" vertical="center"/>
    </xf>
    <xf numFmtId="0" fontId="20" fillId="0" borderId="4" xfId="0" applyFont="1" applyFill="1" applyBorder="1" applyAlignment="1">
      <alignment horizontal="center" vertical="center"/>
    </xf>
    <xf numFmtId="177" fontId="21"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77"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vertical="center" wrapText="1"/>
    </xf>
    <xf numFmtId="177" fontId="21" fillId="0" borderId="1" xfId="0" applyNumberFormat="1" applyFont="1" applyFill="1" applyBorder="1" applyAlignment="1">
      <alignment vertical="center" wrapText="1"/>
    </xf>
    <xf numFmtId="0" fontId="3" fillId="0" borderId="0" xfId="0" applyFont="1" applyFill="1"/>
    <xf numFmtId="177" fontId="0" fillId="0" borderId="0" xfId="0" applyNumberFormat="1" applyFont="1" applyAlignment="1">
      <alignment vertical="center"/>
    </xf>
    <xf numFmtId="177" fontId="20" fillId="0" borderId="1" xfId="0" applyNumberFormat="1" applyFont="1" applyFill="1" applyBorder="1" applyAlignment="1">
      <alignment horizontal="center" vertical="center"/>
    </xf>
    <xf numFmtId="0" fontId="3" fillId="0" borderId="1" xfId="0" applyNumberFormat="1" applyFont="1" applyFill="1" applyBorder="1" applyAlignment="1" applyProtection="1">
      <alignment vertical="center" wrapText="1"/>
    </xf>
    <xf numFmtId="0" fontId="3" fillId="0" borderId="0" xfId="0" applyFont="1" applyFill="1" applyAlignment="1">
      <alignment horizontal="right" vertical="center"/>
    </xf>
    <xf numFmtId="0" fontId="0" fillId="0" borderId="1" xfId="0" applyFont="1" applyFill="1" applyBorder="1" applyAlignment="1">
      <alignment horizontal="center" vertical="center" wrapText="1"/>
    </xf>
    <xf numFmtId="177" fontId="3" fillId="0" borderId="4" xfId="0" applyNumberFormat="1" applyFont="1" applyFill="1" applyBorder="1" applyAlignment="1">
      <alignment vertical="center" wrapText="1"/>
    </xf>
    <xf numFmtId="0" fontId="3" fillId="0" borderId="4" xfId="0" applyFont="1" applyFill="1" applyBorder="1" applyAlignment="1">
      <alignment vertical="center" wrapText="1"/>
    </xf>
    <xf numFmtId="177" fontId="21" fillId="0" borderId="4" xfId="0" applyNumberFormat="1" applyFont="1" applyFill="1" applyBorder="1" applyAlignment="1">
      <alignment vertical="center" wrapText="1"/>
    </xf>
    <xf numFmtId="0" fontId="21" fillId="0" borderId="4" xfId="0" applyFont="1" applyFill="1" applyBorder="1" applyAlignment="1">
      <alignment vertical="center" wrapText="1"/>
    </xf>
    <xf numFmtId="0" fontId="20"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0" fillId="0" borderId="0" xfId="0" applyFill="1" applyBorder="1" applyAlignment="1">
      <alignment horizontal="center" vertical="center"/>
    </xf>
    <xf numFmtId="0" fontId="0" fillId="0" borderId="0" xfId="0" applyFill="1" applyBorder="1" applyAlignment="1">
      <alignment vertical="center" wrapText="1"/>
    </xf>
    <xf numFmtId="0" fontId="0" fillId="0" borderId="0" xfId="0" applyFill="1" applyBorder="1" applyAlignment="1">
      <alignment vertical="center"/>
    </xf>
    <xf numFmtId="177" fontId="0" fillId="0" borderId="0" xfId="0" applyNumberFormat="1" applyFill="1" applyBorder="1" applyAlignment="1">
      <alignment vertical="center"/>
    </xf>
    <xf numFmtId="0" fontId="0" fillId="0" borderId="0" xfId="0" applyFill="1" applyBorder="1" applyAlignment="1">
      <alignment horizontal="left" vertical="center"/>
    </xf>
    <xf numFmtId="177" fontId="0" fillId="0" borderId="0" xfId="0" applyNumberFormat="1" applyFill="1" applyBorder="1" applyAlignment="1">
      <alignment horizontal="center" vertical="center"/>
    </xf>
    <xf numFmtId="0" fontId="20" fillId="0" borderId="2"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3" fillId="0" borderId="1" xfId="0" applyNumberFormat="1" applyFont="1" applyFill="1" applyBorder="1" applyAlignment="1" applyProtection="1">
      <alignment horizontal="left" vertical="center" wrapText="1"/>
    </xf>
    <xf numFmtId="49" fontId="23" fillId="0" borderId="1" xfId="0" applyNumberFormat="1" applyFont="1" applyFill="1" applyBorder="1" applyAlignment="1">
      <alignment horizontal="left" vertical="center" wrapText="1"/>
    </xf>
    <xf numFmtId="0" fontId="23" fillId="0" borderId="1" xfId="679" applyNumberFormat="1" applyFont="1" applyFill="1" applyBorder="1" applyAlignment="1" applyProtection="1">
      <alignment horizontal="left" vertical="center" wrapText="1"/>
    </xf>
    <xf numFmtId="0" fontId="5" fillId="0" borderId="0" xfId="0" applyFont="1" applyFill="1" applyBorder="1" applyAlignment="1">
      <alignment vertical="center"/>
    </xf>
    <xf numFmtId="178" fontId="0" fillId="0" borderId="13" xfId="0" applyNumberFormat="1" applyFill="1" applyBorder="1" applyAlignment="1">
      <alignment horizontal="right" vertical="center"/>
    </xf>
    <xf numFmtId="178" fontId="0" fillId="0" borderId="0" xfId="0" applyNumberFormat="1" applyFill="1" applyBorder="1" applyAlignment="1">
      <alignment vertical="center"/>
    </xf>
    <xf numFmtId="0" fontId="20" fillId="0" borderId="1" xfId="0" applyFont="1" applyFill="1" applyBorder="1" applyAlignment="1">
      <alignment horizontal="left" vertical="center" wrapText="1"/>
    </xf>
    <xf numFmtId="0" fontId="23" fillId="0" borderId="1" xfId="0" applyNumberFormat="1" applyFont="1" applyFill="1" applyBorder="1" applyAlignment="1">
      <alignment horizontal="left" vertical="center" wrapText="1"/>
    </xf>
    <xf numFmtId="0" fontId="23" fillId="0" borderId="1" xfId="735" applyNumberFormat="1" applyFont="1" applyFill="1" applyBorder="1" applyAlignment="1" applyProtection="1">
      <alignment horizontal="left" vertical="center" wrapText="1"/>
    </xf>
    <xf numFmtId="0" fontId="18" fillId="0" borderId="1" xfId="679" applyNumberFormat="1" applyFont="1" applyFill="1" applyBorder="1" applyAlignment="1" applyProtection="1">
      <alignment horizontal="left" vertical="center" wrapText="1"/>
    </xf>
    <xf numFmtId="0" fontId="18" fillId="0" borderId="1" xfId="80" applyFont="1" applyFill="1" applyBorder="1" applyAlignment="1">
      <alignment horizontal="left" vertical="center" wrapText="1"/>
    </xf>
    <xf numFmtId="0" fontId="18" fillId="0" borderId="1" xfId="677" applyFont="1" applyFill="1" applyBorder="1" applyAlignment="1">
      <alignment horizontal="left" vertical="center" wrapText="1"/>
    </xf>
    <xf numFmtId="0" fontId="18" fillId="0" borderId="1" xfId="2035" applyFont="1" applyFill="1" applyBorder="1" applyAlignment="1">
      <alignment horizontal="left" vertical="center" wrapText="1"/>
    </xf>
    <xf numFmtId="0" fontId="18" fillId="0" borderId="1" xfId="80" applyNumberFormat="1" applyFont="1" applyFill="1" applyBorder="1" applyAlignment="1">
      <alignment horizontal="left" vertical="center" wrapText="1"/>
    </xf>
    <xf numFmtId="0" fontId="18" fillId="0" borderId="1" xfId="0" applyNumberFormat="1" applyFont="1" applyFill="1" applyBorder="1" applyAlignment="1" applyProtection="1">
      <alignment horizontal="left" vertical="center" wrapText="1"/>
    </xf>
    <xf numFmtId="0" fontId="23" fillId="0" borderId="1" xfId="80" applyFont="1" applyFill="1" applyBorder="1" applyAlignment="1">
      <alignment horizontal="left" vertical="center" wrapText="1"/>
    </xf>
    <xf numFmtId="49" fontId="18" fillId="0" borderId="1" xfId="0" applyNumberFormat="1" applyFont="1" applyFill="1" applyBorder="1" applyAlignment="1">
      <alignment horizontal="left" vertical="center" wrapText="1"/>
    </xf>
    <xf numFmtId="0" fontId="29" fillId="0" borderId="1" xfId="0" applyFont="1" applyFill="1" applyBorder="1" applyAlignment="1">
      <alignment vertical="center" wrapText="1"/>
    </xf>
    <xf numFmtId="0" fontId="36" fillId="0" borderId="0" xfId="0" applyFont="1" applyFill="1" applyBorder="1" applyAlignment="1">
      <alignment vertical="center"/>
    </xf>
    <xf numFmtId="0" fontId="35" fillId="0" borderId="0" xfId="0" applyFont="1" applyFill="1" applyBorder="1" applyAlignment="1">
      <alignment vertical="center"/>
    </xf>
    <xf numFmtId="0" fontId="0" fillId="0" borderId="1" xfId="0" applyNumberFormat="1" applyFont="1" applyFill="1" applyBorder="1" applyAlignment="1">
      <alignment horizontal="center" vertical="center"/>
    </xf>
    <xf numFmtId="182" fontId="0" fillId="0" borderId="0" xfId="0" applyNumberFormat="1" applyFont="1" applyFill="1" applyBorder="1" applyAlignment="1">
      <alignment horizontal="left" vertical="center"/>
    </xf>
    <xf numFmtId="0" fontId="0" fillId="0" borderId="0" xfId="0" applyFont="1" applyFill="1" applyBorder="1" applyAlignment="1">
      <alignment horizontal="left" vertical="center" wrapText="1"/>
    </xf>
    <xf numFmtId="177" fontId="58" fillId="0" borderId="0" xfId="0" applyNumberFormat="1" applyFont="1" applyFill="1" applyBorder="1" applyAlignment="1">
      <alignment horizontal="right" vertical="center"/>
    </xf>
    <xf numFmtId="0" fontId="37" fillId="0" borderId="0" xfId="0" applyFont="1" applyFill="1" applyBorder="1" applyAlignment="1">
      <alignment horizontal="left" vertical="center" wrapText="1"/>
    </xf>
    <xf numFmtId="177" fontId="37" fillId="0" borderId="0" xfId="0" applyNumberFormat="1" applyFont="1" applyFill="1" applyBorder="1" applyAlignment="1">
      <alignment horizontal="right" vertical="center"/>
    </xf>
    <xf numFmtId="0" fontId="38" fillId="0" borderId="0" xfId="0" applyFont="1" applyFill="1" applyBorder="1" applyAlignment="1">
      <alignment horizontal="left" vertical="center" wrapText="1"/>
    </xf>
    <xf numFmtId="177" fontId="38" fillId="0" borderId="0" xfId="0" applyNumberFormat="1" applyFont="1" applyFill="1" applyBorder="1" applyAlignment="1">
      <alignment horizontal="right" vertical="center" wrapText="1"/>
    </xf>
    <xf numFmtId="177" fontId="38" fillId="0" borderId="0" xfId="0" applyNumberFormat="1" applyFont="1" applyFill="1" applyBorder="1" applyAlignment="1">
      <alignment horizontal="right" vertical="center"/>
    </xf>
    <xf numFmtId="182" fontId="0"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left" vertical="center" wrapText="1"/>
    </xf>
    <xf numFmtId="177" fontId="0" fillId="0" borderId="1" xfId="0" applyNumberFormat="1" applyFont="1" applyFill="1" applyBorder="1" applyAlignment="1">
      <alignment horizontal="right" vertical="center" wrapText="1"/>
    </xf>
    <xf numFmtId="182" fontId="0" fillId="0" borderId="1" xfId="0" applyNumberFormat="1" applyFont="1" applyFill="1" applyBorder="1" applyAlignment="1">
      <alignment horizontal="left" vertical="center" wrapText="1"/>
    </xf>
    <xf numFmtId="0" fontId="0" fillId="0" borderId="0" xfId="0" applyFont="1" applyAlignment="1">
      <alignment horizontal="left" vertical="center"/>
    </xf>
    <xf numFmtId="177" fontId="59" fillId="0" borderId="0" xfId="0" applyNumberFormat="1" applyFont="1" applyFill="1" applyBorder="1" applyAlignment="1">
      <alignment horizontal="right" vertical="center"/>
    </xf>
    <xf numFmtId="0" fontId="37" fillId="0" borderId="0" xfId="0" applyFont="1" applyFill="1" applyBorder="1" applyAlignment="1">
      <alignment horizontal="left" vertical="center"/>
    </xf>
    <xf numFmtId="177" fontId="35" fillId="0" borderId="0" xfId="0" applyNumberFormat="1" applyFont="1" applyFill="1" applyBorder="1" applyAlignment="1">
      <alignment horizontal="right" vertical="center"/>
    </xf>
    <xf numFmtId="177" fontId="13" fillId="0" borderId="0" xfId="0" applyNumberFormat="1" applyFont="1" applyFill="1" applyBorder="1" applyAlignment="1">
      <alignment horizontal="right" vertical="center"/>
    </xf>
    <xf numFmtId="0" fontId="35" fillId="0" borderId="0" xfId="0" applyFont="1" applyFill="1" applyBorder="1" applyAlignment="1">
      <alignment horizontal="right" vertical="center"/>
    </xf>
    <xf numFmtId="177" fontId="59" fillId="0" borderId="1" xfId="0" applyNumberFormat="1" applyFont="1" applyFill="1" applyBorder="1" applyAlignment="1">
      <alignment horizontal="center" vertical="center" wrapText="1"/>
    </xf>
    <xf numFmtId="0" fontId="31" fillId="0" borderId="1" xfId="0" applyFont="1" applyFill="1" applyBorder="1" applyAlignment="1">
      <alignment horizontal="center" vertical="center"/>
    </xf>
    <xf numFmtId="177" fontId="58" fillId="0" borderId="1" xfId="0" applyNumberFormat="1" applyFont="1" applyFill="1" applyBorder="1" applyAlignment="1">
      <alignment horizontal="right" vertical="center" wrapText="1"/>
    </xf>
    <xf numFmtId="177" fontId="0" fillId="0" borderId="1" xfId="0" applyNumberFormat="1" applyFont="1" applyFill="1" applyBorder="1" applyAlignment="1">
      <alignment vertical="center" wrapText="1"/>
    </xf>
    <xf numFmtId="49" fontId="0" fillId="0" borderId="1" xfId="0" applyNumberFormat="1" applyFont="1" applyFill="1" applyBorder="1" applyAlignment="1">
      <alignment vertical="center" wrapText="1"/>
    </xf>
    <xf numFmtId="177" fontId="58" fillId="0" borderId="1" xfId="0" applyNumberFormat="1" applyFont="1" applyFill="1" applyBorder="1" applyAlignment="1">
      <alignment horizontal="right" vertical="center"/>
    </xf>
    <xf numFmtId="177" fontId="0" fillId="0" borderId="1" xfId="0" applyNumberFormat="1" applyFont="1" applyFill="1" applyBorder="1" applyAlignment="1">
      <alignment vertical="center"/>
    </xf>
    <xf numFmtId="0" fontId="3" fillId="0" borderId="1" xfId="0" applyNumberFormat="1" applyFont="1" applyFill="1" applyBorder="1" applyAlignment="1" applyProtection="1">
      <alignment horizontal="center" vertical="center" wrapText="1"/>
    </xf>
    <xf numFmtId="177" fontId="0" fillId="0" borderId="1" xfId="0" applyNumberFormat="1" applyFont="1" applyFill="1" applyBorder="1" applyAlignment="1">
      <alignment horizontal="left" vertical="center" wrapText="1"/>
    </xf>
    <xf numFmtId="0" fontId="0"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left" vertical="center" wrapText="1"/>
    </xf>
    <xf numFmtId="0" fontId="0" fillId="0" borderId="1" xfId="0" applyNumberFormat="1" applyFont="1" applyFill="1" applyBorder="1" applyAlignment="1">
      <alignment horizontal="right" vertical="center" wrapText="1"/>
    </xf>
    <xf numFmtId="0" fontId="58" fillId="0" borderId="1" xfId="0" applyNumberFormat="1" applyFont="1" applyFill="1" applyBorder="1" applyAlignment="1">
      <alignment horizontal="right" vertical="center" wrapText="1"/>
    </xf>
    <xf numFmtId="182" fontId="20" fillId="0" borderId="1" xfId="0" applyNumberFormat="1" applyFont="1" applyFill="1" applyBorder="1" applyAlignment="1">
      <alignment horizontal="center" vertical="center" wrapText="1"/>
    </xf>
    <xf numFmtId="49" fontId="20" fillId="0" borderId="1" xfId="0" applyNumberFormat="1" applyFont="1" applyFill="1" applyBorder="1" applyAlignment="1">
      <alignment horizontal="left" vertical="center" wrapText="1"/>
    </xf>
    <xf numFmtId="177" fontId="20" fillId="0" borderId="1" xfId="0" applyNumberFormat="1" applyFont="1" applyFill="1" applyBorder="1" applyAlignment="1">
      <alignment horizontal="right" vertical="center" wrapText="1"/>
    </xf>
    <xf numFmtId="177" fontId="59" fillId="0" borderId="1" xfId="0" applyNumberFormat="1" applyFont="1" applyFill="1" applyBorder="1" applyAlignment="1">
      <alignment horizontal="right" vertical="center" wrapText="1"/>
    </xf>
    <xf numFmtId="180" fontId="20" fillId="0" borderId="1" xfId="0" applyNumberFormat="1" applyFont="1" applyFill="1" applyBorder="1" applyAlignment="1">
      <alignment horizontal="left" vertical="center" wrapText="1"/>
    </xf>
    <xf numFmtId="0" fontId="19" fillId="0" borderId="0" xfId="0" applyFont="1" applyAlignment="1">
      <alignment vertical="center"/>
    </xf>
    <xf numFmtId="0" fontId="4" fillId="0" borderId="0" xfId="0" applyFont="1" applyAlignment="1">
      <alignment vertical="center" wrapText="1"/>
    </xf>
    <xf numFmtId="0" fontId="20" fillId="0" borderId="0" xfId="0" applyFont="1" applyAlignment="1">
      <alignment vertical="center"/>
    </xf>
    <xf numFmtId="0" fontId="20" fillId="0" borderId="0" xfId="0" applyFont="1" applyAlignment="1">
      <alignment horizontal="center" vertical="center"/>
    </xf>
    <xf numFmtId="0" fontId="19" fillId="0" borderId="0" xfId="0" applyFont="1" applyFill="1" applyAlignment="1">
      <alignment vertical="center"/>
    </xf>
    <xf numFmtId="177" fontId="19" fillId="0" borderId="0" xfId="0" applyNumberFormat="1" applyFont="1" applyFill="1" applyAlignment="1">
      <alignment vertical="center"/>
    </xf>
    <xf numFmtId="0" fontId="19" fillId="0" borderId="0" xfId="0" applyNumberFormat="1" applyFont="1" applyFill="1" applyAlignment="1">
      <alignment vertical="center"/>
    </xf>
    <xf numFmtId="0" fontId="22" fillId="0" borderId="12" xfId="0"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0" fontId="22" fillId="0" borderId="18" xfId="0" applyFont="1" applyFill="1" applyBorder="1" applyAlignment="1">
      <alignment horizontal="center" vertical="center" wrapText="1"/>
    </xf>
    <xf numFmtId="177" fontId="0" fillId="0" borderId="1" xfId="0" applyNumberFormat="1" applyFill="1" applyBorder="1"/>
    <xf numFmtId="0" fontId="0" fillId="0" borderId="1" xfId="0" applyNumberFormat="1" applyFill="1" applyBorder="1"/>
    <xf numFmtId="0" fontId="22" fillId="0" borderId="7" xfId="0" applyFont="1" applyFill="1" applyBorder="1" applyAlignment="1">
      <alignment horizontal="center" vertical="center" wrapText="1"/>
    </xf>
    <xf numFmtId="0" fontId="22" fillId="0" borderId="7" xfId="0" applyNumberFormat="1" applyFont="1" applyFill="1" applyBorder="1" applyAlignment="1">
      <alignment horizontal="center" vertical="center" wrapText="1"/>
    </xf>
    <xf numFmtId="0" fontId="4" fillId="0" borderId="1" xfId="0" applyFont="1" applyFill="1" applyBorder="1" applyAlignment="1">
      <alignment vertical="center"/>
    </xf>
    <xf numFmtId="41" fontId="3" fillId="0" borderId="1" xfId="0" applyNumberFormat="1" applyFont="1" applyFill="1" applyBorder="1" applyAlignment="1">
      <alignment vertical="center"/>
    </xf>
    <xf numFmtId="0" fontId="4" fillId="0" borderId="1" xfId="0" applyFont="1" applyFill="1" applyBorder="1" applyAlignment="1">
      <alignment horizontal="left" vertical="center"/>
    </xf>
    <xf numFmtId="0" fontId="4" fillId="0" borderId="12" xfId="0" applyFont="1" applyFill="1" applyBorder="1" applyAlignment="1">
      <alignment horizontal="left" vertical="center"/>
    </xf>
    <xf numFmtId="0" fontId="4" fillId="0" borderId="27" xfId="0" applyFont="1" applyFill="1" applyBorder="1" applyAlignment="1">
      <alignment horizontal="left" vertical="center"/>
    </xf>
    <xf numFmtId="177" fontId="19" fillId="0" borderId="27" xfId="1" applyNumberFormat="1" applyFont="1" applyFill="1" applyBorder="1" applyAlignment="1">
      <alignment vertical="center"/>
    </xf>
    <xf numFmtId="41" fontId="19" fillId="0" borderId="27" xfId="0" applyNumberFormat="1" applyFont="1" applyFill="1" applyBorder="1" applyAlignment="1">
      <alignment vertical="center"/>
    </xf>
    <xf numFmtId="0" fontId="22" fillId="0" borderId="7" xfId="0" applyFont="1" applyFill="1" applyBorder="1" applyAlignment="1">
      <alignment horizontal="left" vertical="center"/>
    </xf>
    <xf numFmtId="177" fontId="41" fillId="0" borderId="7" xfId="1" applyNumberFormat="1" applyFont="1" applyFill="1" applyBorder="1" applyAlignment="1">
      <alignment vertical="center"/>
    </xf>
    <xf numFmtId="41" fontId="41" fillId="0" borderId="1" xfId="1" applyNumberFormat="1" applyFont="1" applyFill="1" applyBorder="1" applyAlignment="1">
      <alignment vertical="center"/>
    </xf>
    <xf numFmtId="177" fontId="41" fillId="0" borderId="1" xfId="1" applyNumberFormat="1" applyFont="1" applyFill="1" applyBorder="1" applyAlignment="1">
      <alignment horizontal="center" vertical="center"/>
    </xf>
    <xf numFmtId="41" fontId="3" fillId="0" borderId="1" xfId="0" applyNumberFormat="1" applyFont="1" applyFill="1" applyBorder="1" applyAlignment="1">
      <alignment horizontal="center" vertical="center"/>
    </xf>
    <xf numFmtId="0" fontId="4" fillId="0" borderId="0" xfId="0" applyFont="1" applyFill="1" applyAlignment="1">
      <alignment horizontal="right" vertical="center"/>
    </xf>
    <xf numFmtId="0" fontId="22" fillId="0" borderId="4" xfId="0" applyFont="1" applyFill="1" applyBorder="1" applyAlignment="1">
      <alignment horizontal="center" vertical="center" wrapText="1"/>
    </xf>
    <xf numFmtId="0" fontId="22" fillId="0" borderId="7" xfId="0" applyNumberFormat="1" applyFont="1" applyFill="1" applyBorder="1" applyAlignment="1">
      <alignment horizontal="center" vertical="center" shrinkToFit="1"/>
    </xf>
    <xf numFmtId="0" fontId="0" fillId="0" borderId="0" xfId="0" applyAlignment="1">
      <alignment vertical="center"/>
    </xf>
    <xf numFmtId="0" fontId="19" fillId="0" borderId="1" xfId="0" applyFont="1" applyFill="1" applyBorder="1" applyAlignment="1">
      <alignment horizontal="left" vertical="center"/>
    </xf>
    <xf numFmtId="0" fontId="60" fillId="0" borderId="1" xfId="0" applyFont="1" applyFill="1" applyBorder="1" applyAlignment="1">
      <alignment vertical="center"/>
    </xf>
    <xf numFmtId="0" fontId="0" fillId="0" borderId="12" xfId="0" applyFont="1" applyFill="1" applyBorder="1" applyAlignment="1">
      <alignment vertical="center"/>
    </xf>
    <xf numFmtId="0" fontId="20" fillId="0" borderId="7" xfId="0" applyFont="1" applyFill="1" applyBorder="1" applyAlignment="1">
      <alignment vertical="center"/>
    </xf>
    <xf numFmtId="0" fontId="61" fillId="0" borderId="1" xfId="0" applyFont="1" applyFill="1" applyBorder="1" applyAlignment="1">
      <alignment vertical="center" wrapText="1"/>
    </xf>
    <xf numFmtId="0" fontId="0" fillId="0" borderId="0" xfId="0" applyFont="1" applyAlignment="1">
      <alignment horizontal="center" vertical="center"/>
    </xf>
    <xf numFmtId="0" fontId="62" fillId="0" borderId="0" xfId="0" applyFont="1" applyAlignment="1">
      <alignment horizontal="left"/>
    </xf>
    <xf numFmtId="0" fontId="62" fillId="0" borderId="0" xfId="0" applyFont="1"/>
    <xf numFmtId="0" fontId="63" fillId="0" borderId="0" xfId="0" applyFont="1" applyAlignment="1">
      <alignment horizontal="center"/>
    </xf>
    <xf numFmtId="0" fontId="62" fillId="0" borderId="0" xfId="0" applyFont="1" applyAlignment="1">
      <alignment horizontal="center"/>
    </xf>
    <xf numFmtId="0" fontId="62" fillId="0" borderId="0" xfId="0" applyFont="1" applyAlignment="1">
      <alignment horizontal="right"/>
    </xf>
    <xf numFmtId="0" fontId="63" fillId="0" borderId="0" xfId="0" applyFont="1" applyAlignment="1"/>
    <xf numFmtId="0" fontId="62" fillId="0" borderId="0" xfId="0" applyFont="1" applyAlignment="1"/>
    <xf numFmtId="0" fontId="4" fillId="0" borderId="1" xfId="0" applyFont="1" applyFill="1" applyBorder="1" applyAlignment="1" quotePrefix="1">
      <alignment vertical="center"/>
    </xf>
    <xf numFmtId="0" fontId="4" fillId="0" borderId="1" xfId="0" applyFont="1" applyFill="1" applyBorder="1" applyAlignment="1" quotePrefix="1">
      <alignment horizontal="left" vertical="center"/>
    </xf>
    <xf numFmtId="0" fontId="4" fillId="0" borderId="12" xfId="0" applyFont="1" applyFill="1" applyBorder="1" applyAlignment="1" quotePrefix="1">
      <alignment horizontal="left" vertical="center"/>
    </xf>
    <xf numFmtId="0" fontId="4" fillId="0" borderId="27" xfId="0" applyFont="1" applyFill="1" applyBorder="1" applyAlignment="1" quotePrefix="1">
      <alignment horizontal="left" vertical="center"/>
    </xf>
    <xf numFmtId="0" fontId="3" fillId="0" borderId="1" xfId="0" applyFont="1" applyFill="1" applyBorder="1" applyAlignment="1" quotePrefix="1">
      <alignment horizontal="left" vertical="center" wrapText="1"/>
    </xf>
  </cellXfs>
  <cellStyles count="36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7" xfId="49"/>
    <cellStyle name="常规 3 32" xfId="50"/>
    <cellStyle name="常规 3 9 4" xfId="51"/>
    <cellStyle name="常规 39" xfId="52"/>
    <cellStyle name="常规 44" xfId="53"/>
    <cellStyle name="千位分隔 4 7 3" xfId="54"/>
    <cellStyle name="常规 5 9 2" xfId="55"/>
    <cellStyle name="常规 2 2 4" xfId="56"/>
    <cellStyle name="千位分隔 2 4 5 3" xfId="57"/>
    <cellStyle name="常规 3 10 17" xfId="58"/>
    <cellStyle name="千位分隔 2 19 6" xfId="59"/>
    <cellStyle name="千位分隔 2 3 7 15" xfId="60"/>
    <cellStyle name="千位分隔 2 8 3 18" xfId="61"/>
    <cellStyle name="常规 3 14" xfId="62"/>
    <cellStyle name="常规 2 26" xfId="63"/>
    <cellStyle name="常规 2 31" xfId="64"/>
    <cellStyle name="常规 3 4 3" xfId="65"/>
    <cellStyle name="千位分隔 2 5 7 2" xfId="66"/>
    <cellStyle name="常规 3 15 10" xfId="67"/>
    <cellStyle name="常规 3 10 6" xfId="68"/>
    <cellStyle name="常规 3 2 10 4" xfId="69"/>
    <cellStyle name="千位分隔 2 15 3 9" xfId="70"/>
    <cellStyle name="千位分隔 2 16 3 2" xfId="71"/>
    <cellStyle name="常规 4 13" xfId="72"/>
    <cellStyle name="千位分隔 2 8 4 17" xfId="73"/>
    <cellStyle name="常规 10 2 2 3" xfId="74"/>
    <cellStyle name="千位分隔 2 3 8 14" xfId="75"/>
    <cellStyle name="常规 3 11 16" xfId="76"/>
    <cellStyle name="常规 2 7 3" xfId="77"/>
    <cellStyle name="常规 3 2 14 4" xfId="78"/>
    <cellStyle name="常规 6 13" xfId="79"/>
    <cellStyle name="常规 6" xfId="80"/>
    <cellStyle name="常规 3 14 6" xfId="81"/>
    <cellStyle name="常规 4 12" xfId="82"/>
    <cellStyle name="千位分隔 2 8 4 16" xfId="83"/>
    <cellStyle name="千位分隔 4 11 12" xfId="84"/>
    <cellStyle name="常规 3 27 3" xfId="85"/>
    <cellStyle name="常规 6 5" xfId="86"/>
    <cellStyle name="常规 4 4 3" xfId="87"/>
    <cellStyle name="常规 195" xfId="88"/>
    <cellStyle name="常规 5 2" xfId="89"/>
    <cellStyle name="常规 137" xfId="90"/>
    <cellStyle name="常规 142" xfId="91"/>
    <cellStyle name="常规 3 12 14" xfId="92"/>
    <cellStyle name="千位分隔 2 16 4 4" xfId="93"/>
    <cellStyle name="千位分隔 4 11 10" xfId="94"/>
    <cellStyle name="常规 4 11" xfId="95"/>
    <cellStyle name="千位分隔 2 8 4 15" xfId="96"/>
    <cellStyle name="千位分隔 4 11 11" xfId="97"/>
    <cellStyle name="常规 3 27 2" xfId="98"/>
    <cellStyle name="千位分隔 2 16 3 3" xfId="99"/>
    <cellStyle name="常规 4 14" xfId="100"/>
    <cellStyle name="千位分隔 2 8 4 18" xfId="101"/>
    <cellStyle name="常规 90" xfId="102"/>
    <cellStyle name="常规 85" xfId="103"/>
    <cellStyle name="常规 10 25" xfId="104"/>
    <cellStyle name="常规 10 30" xfId="105"/>
    <cellStyle name="常规 31" xfId="106"/>
    <cellStyle name="常规 26" xfId="107"/>
    <cellStyle name="常规 6 15 3" xfId="108"/>
    <cellStyle name="千位分隔 2 3 5 12" xfId="109"/>
    <cellStyle name="常规 159" xfId="110"/>
    <cellStyle name="常规 164" xfId="111"/>
    <cellStyle name="千位分隔 2 12 22" xfId="112"/>
    <cellStyle name="千位分隔 2 12 17" xfId="113"/>
    <cellStyle name="千位分隔 2 5 23" xfId="114"/>
    <cellStyle name="千位分隔 2 5 18" xfId="115"/>
    <cellStyle name="常规 5 2 30" xfId="116"/>
    <cellStyle name="常规 5 2 25" xfId="117"/>
    <cellStyle name="常规 15 8" xfId="118"/>
    <cellStyle name="千位分隔 2 4 6 16" xfId="119"/>
    <cellStyle name="常规 5 6 6" xfId="120"/>
    <cellStyle name="千位分隔 2 4 2 7" xfId="121"/>
    <cellStyle name="常规 3 13 4" xfId="122"/>
    <cellStyle name="常规 3 2 13 2" xfId="123"/>
    <cellStyle name="常规 3 2 6" xfId="124"/>
    <cellStyle name="千位分隔 2 5 3 12" xfId="125"/>
    <cellStyle name="千位分隔 2 5 5 5" xfId="126"/>
    <cellStyle name="常规 3 15 19" xfId="127"/>
    <cellStyle name="常规 6 15 2" xfId="128"/>
    <cellStyle name="千位分隔 2 3 5 11" xfId="129"/>
    <cellStyle name="常规 158" xfId="130"/>
    <cellStyle name="常规 163" xfId="131"/>
    <cellStyle name="常规 15 19" xfId="132"/>
    <cellStyle name="千位分隔 2 3 5 13" xfId="133"/>
    <cellStyle name="千位分隔 2 2 4 2" xfId="134"/>
    <cellStyle name="常规 165" xfId="135"/>
    <cellStyle name="常规 170" xfId="136"/>
    <cellStyle name="常规 3 8 2" xfId="137"/>
    <cellStyle name="千位分隔 2 3 5 14" xfId="138"/>
    <cellStyle name="千位分隔 2 2 4 3" xfId="139"/>
    <cellStyle name="常规 166" xfId="140"/>
    <cellStyle name="常规 171" xfId="141"/>
    <cellStyle name="常规 3 15 11" xfId="142"/>
    <cellStyle name="常规 4 9 10" xfId="143"/>
    <cellStyle name="常规 3 8 3" xfId="144"/>
    <cellStyle name="千位分隔 2 3 5 15" xfId="145"/>
    <cellStyle name="千位分隔 2 2 4 4" xfId="146"/>
    <cellStyle name="常规 167" xfId="147"/>
    <cellStyle name="常规 172" xfId="148"/>
    <cellStyle name="常规 3 15 12" xfId="149"/>
    <cellStyle name="千位分隔 2 16 3 4" xfId="150"/>
    <cellStyle name="常规 4 15" xfId="151"/>
    <cellStyle name="千位分隔 2 8 4 19" xfId="152"/>
    <cellStyle name="常规 4 9 11" xfId="153"/>
    <cellStyle name="常规 3 8 4" xfId="154"/>
    <cellStyle name="千位分隔 2 3 5 16" xfId="155"/>
    <cellStyle name="千位分隔 2 2 4 5" xfId="156"/>
    <cellStyle name="常规 3 24 2" xfId="157"/>
    <cellStyle name="常规 3 19 2" xfId="158"/>
    <cellStyle name="常规 168" xfId="159"/>
    <cellStyle name="常规 173" xfId="160"/>
    <cellStyle name="常规 3 15 13" xfId="161"/>
    <cellStyle name="常规 3 2 6 2" xfId="162"/>
    <cellStyle name="千位分隔 2 15 2 10" xfId="163"/>
    <cellStyle name="千位分隔 2 16 3 5" xfId="164"/>
    <cellStyle name="常规 4 16" xfId="165"/>
    <cellStyle name="常规 10 12 2" xfId="166"/>
    <cellStyle name="常规 10 13 3" xfId="167"/>
    <cellStyle name="千位分隔 2 4 6 19" xfId="168"/>
    <cellStyle name="常规 5 6 9" xfId="169"/>
    <cellStyle name="千位分隔 2 12 10" xfId="170"/>
    <cellStyle name="常规 14 3" xfId="171"/>
    <cellStyle name="常规 10 12 3" xfId="172"/>
    <cellStyle name="常规 16 4" xfId="173"/>
    <cellStyle name="千位分隔 2 5 6 17" xfId="174"/>
    <cellStyle name="常规 10 11" xfId="175"/>
    <cellStyle name="千位分隔 2 12 4 8" xfId="176"/>
    <cellStyle name="常规 12" xfId="177"/>
    <cellStyle name="常规 10 15 4" xfId="178"/>
    <cellStyle name="常规 3 14 12" xfId="179"/>
    <cellStyle name="千位分隔 4 6 9" xfId="180"/>
    <cellStyle name="千位分隔 2 12 4 6" xfId="181"/>
    <cellStyle name="常规 10" xfId="182"/>
    <cellStyle name="常规 10 15 2" xfId="183"/>
    <cellStyle name="常规 3 14 10" xfId="184"/>
    <cellStyle name="常规 5 8 8" xfId="185"/>
    <cellStyle name="千位分隔 2 4 4 9" xfId="186"/>
    <cellStyle name="常规 16 2" xfId="187"/>
    <cellStyle name="常规 5 8 9" xfId="188"/>
    <cellStyle name="常规 16 3" xfId="189"/>
    <cellStyle name="千位分隔 2 5 6 16" xfId="190"/>
    <cellStyle name="常规 10 10" xfId="191"/>
    <cellStyle name="千位分隔 2 12 4 7" xfId="192"/>
    <cellStyle name="常规 11" xfId="193"/>
    <cellStyle name="常规 10 15 3" xfId="194"/>
    <cellStyle name="常规 3 14 11" xfId="195"/>
    <cellStyle name="常规 16 5" xfId="196"/>
    <cellStyle name="千位分隔 2 5 6 18" xfId="197"/>
    <cellStyle name="常规 10 12" xfId="198"/>
    <cellStyle name="千位分隔 2 12 4 9" xfId="199"/>
    <cellStyle name="常规 13" xfId="200"/>
    <cellStyle name="常规 3 14 13" xfId="201"/>
    <cellStyle name="常规 10 10 2" xfId="202"/>
    <cellStyle name="常规 3 13 10" xfId="203"/>
    <cellStyle name="常规 16 6" xfId="204"/>
    <cellStyle name="常规 2 10 2" xfId="205"/>
    <cellStyle name="千位分隔 2 5 6 19" xfId="206"/>
    <cellStyle name="常规 10 13" xfId="207"/>
    <cellStyle name="常规 14" xfId="208"/>
    <cellStyle name="常规 3 14 14" xfId="209"/>
    <cellStyle name="常规 5 24 2" xfId="210"/>
    <cellStyle name="常规 5 19 2" xfId="211"/>
    <cellStyle name="常规 10 10 3" xfId="212"/>
    <cellStyle name="常规 3 13 11" xfId="213"/>
    <cellStyle name="常规 5 24 3" xfId="214"/>
    <cellStyle name="常规 5 19 3" xfId="215"/>
    <cellStyle name="常规 10 10 4" xfId="216"/>
    <cellStyle name="常规 3 13 12" xfId="217"/>
    <cellStyle name="常规 10 11 2" xfId="218"/>
    <cellStyle name="常规 5 25 2" xfId="219"/>
    <cellStyle name="常规 10 11 3" xfId="220"/>
    <cellStyle name="常规 5 4 9" xfId="221"/>
    <cellStyle name="常规 12 3" xfId="222"/>
    <cellStyle name="常规 5 25 3" xfId="223"/>
    <cellStyle name="常规 10 11 4" xfId="224"/>
    <cellStyle name="常规 10 12 4" xfId="225"/>
    <cellStyle name="常规 10 13 2" xfId="226"/>
    <cellStyle name="千位分隔 2 4 6 18" xfId="227"/>
    <cellStyle name="常规 5 6 8" xfId="228"/>
    <cellStyle name="千位分隔 2 4 2 9" xfId="229"/>
    <cellStyle name="常规 14 2" xfId="230"/>
    <cellStyle name="常规 10 13 4" xfId="231"/>
    <cellStyle name="千位分隔 2 12 11" xfId="232"/>
    <cellStyle name="常规 14 4" xfId="233"/>
    <cellStyle name="常规 16 7" xfId="234"/>
    <cellStyle name="常规 2 10 3" xfId="235"/>
    <cellStyle name="常规 10 14" xfId="236"/>
    <cellStyle name="常规 15" xfId="237"/>
    <cellStyle name="常规 20" xfId="238"/>
    <cellStyle name="千位分隔 2 3 9 2" xfId="239"/>
    <cellStyle name="常规 3 14 15" xfId="240"/>
    <cellStyle name="千位分隔 2 2 3 12" xfId="241"/>
    <cellStyle name="常规 10 14 2" xfId="242"/>
    <cellStyle name="常规 5 7 8" xfId="243"/>
    <cellStyle name="千位分隔 2 4 3 9" xfId="244"/>
    <cellStyle name="常规 15 2" xfId="245"/>
    <cellStyle name="千位分隔 2 2 3 13" xfId="246"/>
    <cellStyle name="常规 10 14 3" xfId="247"/>
    <cellStyle name="常规 5 7 9" xfId="248"/>
    <cellStyle name="常规 15 3" xfId="249"/>
    <cellStyle name="千位分隔 2 2 3 14" xfId="250"/>
    <cellStyle name="常规 10 14 4" xfId="251"/>
    <cellStyle name="常规 15 4" xfId="252"/>
    <cellStyle name="常规 16 8" xfId="253"/>
    <cellStyle name="常规 2 10 4" xfId="254"/>
    <cellStyle name="常规 10 15" xfId="255"/>
    <cellStyle name="常规 10 20" xfId="256"/>
    <cellStyle name="常规 16" xfId="257"/>
    <cellStyle name="常规 21" xfId="258"/>
    <cellStyle name="千位分隔 2 3 9 3" xfId="259"/>
    <cellStyle name="常规 3 14 16" xfId="260"/>
    <cellStyle name="常规 16 9" xfId="261"/>
    <cellStyle name="常规 10 16" xfId="262"/>
    <cellStyle name="常规 10 21" xfId="263"/>
    <cellStyle name="常规 17" xfId="264"/>
    <cellStyle name="常规 22" xfId="265"/>
    <cellStyle name="千位分隔 2 3 9 4" xfId="266"/>
    <cellStyle name="常规 3 14 17" xfId="267"/>
    <cellStyle name="千位分隔 4 7 9" xfId="268"/>
    <cellStyle name="常规 60" xfId="269"/>
    <cellStyle name="常规 55" xfId="270"/>
    <cellStyle name="常规 10 16 2" xfId="271"/>
    <cellStyle name="常规 5 9 8" xfId="272"/>
    <cellStyle name="千位分隔 2 4 5 9" xfId="273"/>
    <cellStyle name="千位分隔 2 13 2 13" xfId="274"/>
    <cellStyle name="常规 17 2" xfId="275"/>
    <cellStyle name="常规 61" xfId="276"/>
    <cellStyle name="常规 56" xfId="277"/>
    <cellStyle name="常规 10 16 3" xfId="278"/>
    <cellStyle name="常规 5 9 9" xfId="279"/>
    <cellStyle name="千位分隔 2 13 2 14" xfId="280"/>
    <cellStyle name="常规 17 3" xfId="281"/>
    <cellStyle name="常规 62" xfId="282"/>
    <cellStyle name="常规 57" xfId="283"/>
    <cellStyle name="常规 10 16 4" xfId="284"/>
    <cellStyle name="千位分隔 2 13 2 15" xfId="285"/>
    <cellStyle name="常规 17 4" xfId="286"/>
    <cellStyle name="常规 10 17" xfId="287"/>
    <cellStyle name="常规 10 22" xfId="288"/>
    <cellStyle name="常规 18" xfId="289"/>
    <cellStyle name="常规 23" xfId="290"/>
    <cellStyle name="常规 3 14 18" xfId="291"/>
    <cellStyle name="常规 10 18" xfId="292"/>
    <cellStyle name="常规 10 23" xfId="293"/>
    <cellStyle name="常规 19" xfId="294"/>
    <cellStyle name="常规 24" xfId="295"/>
    <cellStyle name="常规 3 14 19" xfId="296"/>
    <cellStyle name="常规 10 19" xfId="297"/>
    <cellStyle name="常规 10 24" xfId="298"/>
    <cellStyle name="常规 30" xfId="299"/>
    <cellStyle name="常规 25" xfId="300"/>
    <cellStyle name="常规 5 2 8" xfId="301"/>
    <cellStyle name="常规 10 2" xfId="302"/>
    <cellStyle name="千位分隔 2 18 17" xfId="303"/>
    <cellStyle name="常规 5 2 8 2" xfId="304"/>
    <cellStyle name="常规 10 2 2" xfId="305"/>
    <cellStyle name="千位分隔 2 6 3 4" xfId="306"/>
    <cellStyle name="常规 2 7" xfId="307"/>
    <cellStyle name="千位分隔 2 18 18" xfId="308"/>
    <cellStyle name="常规 5 2 8 3" xfId="309"/>
    <cellStyle name="千位分隔 2 14 3 2" xfId="310"/>
    <cellStyle name="常规 10 2 3" xfId="311"/>
    <cellStyle name="千位分隔 2 6 3 5" xfId="312"/>
    <cellStyle name="常规 2 8" xfId="313"/>
    <cellStyle name="千位分隔 2 18 19" xfId="314"/>
    <cellStyle name="常规 5 2 8 4" xfId="315"/>
    <cellStyle name="千位分隔 2 14 3 3" xfId="316"/>
    <cellStyle name="常规 10 2 4" xfId="317"/>
    <cellStyle name="千位分隔 2 6 3 6" xfId="318"/>
    <cellStyle name="常规 2 9" xfId="319"/>
    <cellStyle name="千位分隔 2 5 10 2" xfId="320"/>
    <cellStyle name="常规 5 2 12 2" xfId="321"/>
    <cellStyle name="千位分隔 2 14 3 4" xfId="322"/>
    <cellStyle name="常规 10 2 5" xfId="323"/>
    <cellStyle name="千位分隔 2 5 10 3" xfId="324"/>
    <cellStyle name="常规 5 2 12 3" xfId="325"/>
    <cellStyle name="千位分隔 2 14 3 5" xfId="326"/>
    <cellStyle name="常规 10 2 6" xfId="327"/>
    <cellStyle name="常规 10 26" xfId="328"/>
    <cellStyle name="常规 10 31" xfId="329"/>
    <cellStyle name="常规 3 10 10" xfId="330"/>
    <cellStyle name="常规 32" xfId="331"/>
    <cellStyle name="常规 27" xfId="332"/>
    <cellStyle name="常规 10 27" xfId="333"/>
    <cellStyle name="常规 3 10 11" xfId="334"/>
    <cellStyle name="常规 33" xfId="335"/>
    <cellStyle name="常规 28" xfId="336"/>
    <cellStyle name="常规 10 28" xfId="337"/>
    <cellStyle name="常规 10 33" xfId="338"/>
    <cellStyle name="千位分隔 2 3 7 10" xfId="339"/>
    <cellStyle name="常规 3 10 12" xfId="340"/>
    <cellStyle name="常规 34" xfId="341"/>
    <cellStyle name="常规 29" xfId="342"/>
    <cellStyle name="常规 10 29" xfId="343"/>
    <cellStyle name="千位分隔 2 3 7 11" xfId="344"/>
    <cellStyle name="千位分隔 2 19 2" xfId="345"/>
    <cellStyle name="常规 3 10 13" xfId="346"/>
    <cellStyle name="常规 5 2 9" xfId="347"/>
    <cellStyle name="常规 10 3" xfId="348"/>
    <cellStyle name="千位分隔 4 2 15" xfId="349"/>
    <cellStyle name="千位分隔 2 9 2 12" xfId="350"/>
    <cellStyle name="常规 5 2 9 2" xfId="351"/>
    <cellStyle name="常规 10 3 2" xfId="352"/>
    <cellStyle name="千位分隔 4 2 16" xfId="353"/>
    <cellStyle name="千位分隔 2 9 2 13" xfId="354"/>
    <cellStyle name="常规 5 2 9 3" xfId="355"/>
    <cellStyle name="千位分隔 2 14 4 2" xfId="356"/>
    <cellStyle name="常规 10 3 3" xfId="357"/>
    <cellStyle name="千位分隔 4 2 17" xfId="358"/>
    <cellStyle name="千位分隔 2 9 2 14" xfId="359"/>
    <cellStyle name="常规 5 2 9 4" xfId="360"/>
    <cellStyle name="千位分隔 2 14 4 3" xfId="361"/>
    <cellStyle name="常规 10 3 4" xfId="362"/>
    <cellStyle name="千位分隔 4 2 18" xfId="363"/>
    <cellStyle name="千位分隔 2 9 2 15" xfId="364"/>
    <cellStyle name="千位分隔 2 5 11 2" xfId="365"/>
    <cellStyle name="常规 5 2 13 2" xfId="366"/>
    <cellStyle name="千位分隔 2 14 4 4" xfId="367"/>
    <cellStyle name="常规 10 3 5" xfId="368"/>
    <cellStyle name="千位分隔 4 2 19" xfId="369"/>
    <cellStyle name="千位分隔 2 9 2 16" xfId="370"/>
    <cellStyle name="千位分隔 2 5 11 3" xfId="371"/>
    <cellStyle name="常规 5 2 13 3" xfId="372"/>
    <cellStyle name="千位分隔 2 14 4 5" xfId="373"/>
    <cellStyle name="常规 10 3 6" xfId="374"/>
    <cellStyle name="常规 10 4" xfId="375"/>
    <cellStyle name="常规 17 10" xfId="376"/>
    <cellStyle name="千位分隔 2 4 14 2" xfId="377"/>
    <cellStyle name="常规 16 17" xfId="378"/>
    <cellStyle name="千位分隔 2 7 3 18" xfId="379"/>
    <cellStyle name="千位分隔 2 3 31" xfId="380"/>
    <cellStyle name="千位分隔 2 3 26" xfId="381"/>
    <cellStyle name="常规 10 4 2" xfId="382"/>
    <cellStyle name="千位分隔 2 5 8 11" xfId="383"/>
    <cellStyle name="常规 4 7" xfId="384"/>
    <cellStyle name="常规 4 2 5" xfId="385"/>
    <cellStyle name="常规 3 5 16" xfId="386"/>
    <cellStyle name="常规 102" xfId="387"/>
    <cellStyle name="千位分隔 2 4 14 3" xfId="388"/>
    <cellStyle name="常规 16 18" xfId="389"/>
    <cellStyle name="千位分隔 2 7 3 19" xfId="390"/>
    <cellStyle name="千位分隔 2 3 32" xfId="391"/>
    <cellStyle name="千位分隔 2 3 27" xfId="392"/>
    <cellStyle name="常规 10 4 3" xfId="393"/>
    <cellStyle name="千位分隔 2 5 8 12" xfId="394"/>
    <cellStyle name="常规 4 8" xfId="395"/>
    <cellStyle name="常规 4 2 6" xfId="396"/>
    <cellStyle name="常规 3 5 17" xfId="397"/>
    <cellStyle name="常规 103" xfId="398"/>
    <cellStyle name="千位分隔 2 4 14 4" xfId="399"/>
    <cellStyle name="常规 16 19" xfId="400"/>
    <cellStyle name="千位分隔 2 3 33" xfId="401"/>
    <cellStyle name="千位分隔 2 3 28" xfId="402"/>
    <cellStyle name="常规 10 4 4" xfId="403"/>
    <cellStyle name="千位分隔 2 5 8 13" xfId="404"/>
    <cellStyle name="常规 4 9" xfId="405"/>
    <cellStyle name="常规 4 2 7" xfId="406"/>
    <cellStyle name="常规 3 5 18" xfId="407"/>
    <cellStyle name="常规 104" xfId="408"/>
    <cellStyle name="常规 10 5" xfId="409"/>
    <cellStyle name="常规 17 11" xfId="410"/>
    <cellStyle name="常规 10 5 2" xfId="411"/>
    <cellStyle name="常规 5 7" xfId="412"/>
    <cellStyle name="常规 4 3 5" xfId="413"/>
    <cellStyle name="常规 147" xfId="414"/>
    <cellStyle name="常规 152" xfId="415"/>
    <cellStyle name="常规 3 12 19" xfId="416"/>
    <cellStyle name="常规 10 5 3" xfId="417"/>
    <cellStyle name="常规 5 8" xfId="418"/>
    <cellStyle name="常规 4 3 6" xfId="419"/>
    <cellStyle name="常规 148" xfId="420"/>
    <cellStyle name="常规 153" xfId="421"/>
    <cellStyle name="常规 10 5 4" xfId="422"/>
    <cellStyle name="常规 5 9" xfId="423"/>
    <cellStyle name="常规 4 3 7" xfId="424"/>
    <cellStyle name="常规 149" xfId="425"/>
    <cellStyle name="常规 154" xfId="426"/>
    <cellStyle name="常规 10 6" xfId="427"/>
    <cellStyle name="常规 17 12" xfId="428"/>
    <cellStyle name="常规 3 11" xfId="429"/>
    <cellStyle name="常规 10 6 2" xfId="430"/>
    <cellStyle name="常规 6 7" xfId="431"/>
    <cellStyle name="常规 4 4 5" xfId="432"/>
    <cellStyle name="常规 197" xfId="433"/>
    <cellStyle name="常规 3 12" xfId="434"/>
    <cellStyle name="常规 10 6 3" xfId="435"/>
    <cellStyle name="常规 3 13" xfId="436"/>
    <cellStyle name="常规 10 6 4" xfId="437"/>
    <cellStyle name="常规 10 7" xfId="438"/>
    <cellStyle name="常规 17 13" xfId="439"/>
    <cellStyle name="常规 10 7 2" xfId="440"/>
    <cellStyle name="常规 10 7 3" xfId="441"/>
    <cellStyle name="常规 10 7 4" xfId="442"/>
    <cellStyle name="常规 10 8" xfId="443"/>
    <cellStyle name="常规 17 14" xfId="444"/>
    <cellStyle name="常规 10 8 2" xfId="445"/>
    <cellStyle name="常规 10 8 3" xfId="446"/>
    <cellStyle name="常规 10 8 4" xfId="447"/>
    <cellStyle name="常规 10 9" xfId="448"/>
    <cellStyle name="常规 17 15" xfId="449"/>
    <cellStyle name="千位分隔 2 4 19 2" xfId="450"/>
    <cellStyle name="常规 17 17" xfId="451"/>
    <cellStyle name="千位分隔 2 7 4 18" xfId="452"/>
    <cellStyle name="千位分隔 2 4 31" xfId="453"/>
    <cellStyle name="千位分隔 2 4 26" xfId="454"/>
    <cellStyle name="常规 10 9 2" xfId="455"/>
    <cellStyle name="千位分隔 2 4 19 3" xfId="456"/>
    <cellStyle name="常规 17 18" xfId="457"/>
    <cellStyle name="千位分隔 2 7 4 19" xfId="458"/>
    <cellStyle name="千位分隔 2 4 32" xfId="459"/>
    <cellStyle name="千位分隔 2 4 27" xfId="460"/>
    <cellStyle name="常规 10 9 3" xfId="461"/>
    <cellStyle name="千位分隔 2 4 19 4" xfId="462"/>
    <cellStyle name="常规 17 19" xfId="463"/>
    <cellStyle name="千位分隔 2 4 33" xfId="464"/>
    <cellStyle name="千位分隔 2 4 28" xfId="465"/>
    <cellStyle name="常规 10 9 4" xfId="466"/>
    <cellStyle name="常规 4 5" xfId="467"/>
    <cellStyle name="常规 4 2 3" xfId="468"/>
    <cellStyle name="常规 3 5 14" xfId="469"/>
    <cellStyle name="常规 100" xfId="470"/>
    <cellStyle name="常规 16 15" xfId="471"/>
    <cellStyle name="千位分隔 2 5 8 10" xfId="472"/>
    <cellStyle name="常规 4 6" xfId="473"/>
    <cellStyle name="常规 4 2 4" xfId="474"/>
    <cellStyle name="常规 3 5 15" xfId="475"/>
    <cellStyle name="常规 101" xfId="476"/>
    <cellStyle name="常规 16 16" xfId="477"/>
    <cellStyle name="千位分隔 2 5 8 14" xfId="478"/>
    <cellStyle name="常规 4 2 8" xfId="479"/>
    <cellStyle name="常规 3 5 19" xfId="480"/>
    <cellStyle name="常规 105" xfId="481"/>
    <cellStyle name="常规 110" xfId="482"/>
    <cellStyle name="千位分隔 2 5 8 15" xfId="483"/>
    <cellStyle name="常规 4 2 9" xfId="484"/>
    <cellStyle name="常规 106" xfId="485"/>
    <cellStyle name="常规 111" xfId="486"/>
    <cellStyle name="千位分隔 2 5 8 16" xfId="487"/>
    <cellStyle name="常规 107" xfId="488"/>
    <cellStyle name="常规 112" xfId="489"/>
    <cellStyle name="千位分隔 2 5 8 17" xfId="490"/>
    <cellStyle name="常规 108" xfId="491"/>
    <cellStyle name="常规 113" xfId="492"/>
    <cellStyle name="千位分隔 2 5 8 18" xfId="493"/>
    <cellStyle name="常规 109" xfId="494"/>
    <cellStyle name="常规 114" xfId="495"/>
    <cellStyle name="千位分隔 2 5 8 19" xfId="496"/>
    <cellStyle name="常规 115" xfId="497"/>
    <cellStyle name="常规 120" xfId="498"/>
    <cellStyle name="常规 116" xfId="499"/>
    <cellStyle name="常规 121" xfId="500"/>
    <cellStyle name="常规 117" xfId="501"/>
    <cellStyle name="常规 122" xfId="502"/>
    <cellStyle name="常规 3 23 2" xfId="503"/>
    <cellStyle name="常规 3 18 2" xfId="504"/>
    <cellStyle name="常规 118" xfId="505"/>
    <cellStyle name="常规 123" xfId="506"/>
    <cellStyle name="常规 3 23 3" xfId="507"/>
    <cellStyle name="常规 3 18 3" xfId="508"/>
    <cellStyle name="常规 119" xfId="509"/>
    <cellStyle name="常规 124" xfId="510"/>
    <cellStyle name="常规 3 23 4" xfId="511"/>
    <cellStyle name="常规 3 18 4" xfId="512"/>
    <cellStyle name="常规 125" xfId="513"/>
    <cellStyle name="常规 130" xfId="514"/>
    <cellStyle name="常规 126" xfId="515"/>
    <cellStyle name="常规 131" xfId="516"/>
    <cellStyle name="常规 127" xfId="517"/>
    <cellStyle name="常规 132" xfId="518"/>
    <cellStyle name="常规 128" xfId="519"/>
    <cellStyle name="常规 133" xfId="520"/>
    <cellStyle name="常规 3 12 10" xfId="521"/>
    <cellStyle name="常规 129" xfId="522"/>
    <cellStyle name="常规 134" xfId="523"/>
    <cellStyle name="常规 5 14 2" xfId="524"/>
    <cellStyle name="常规 3 12 11" xfId="525"/>
    <cellStyle name="常规 135" xfId="526"/>
    <cellStyle name="常规 140" xfId="527"/>
    <cellStyle name="常规 5 14 3" xfId="528"/>
    <cellStyle name="常规 3 12 12" xfId="529"/>
    <cellStyle name="常规 136" xfId="530"/>
    <cellStyle name="常规 141" xfId="531"/>
    <cellStyle name="常规 5 14 4" xfId="532"/>
    <cellStyle name="常规 3 12 13" xfId="533"/>
    <cellStyle name="常规 5 3" xfId="534"/>
    <cellStyle name="常规 138" xfId="535"/>
    <cellStyle name="常规 143" xfId="536"/>
    <cellStyle name="常规 3 12 15" xfId="537"/>
    <cellStyle name="常规 5 4" xfId="538"/>
    <cellStyle name="常规 4 3 2" xfId="539"/>
    <cellStyle name="常规 139" xfId="540"/>
    <cellStyle name="常规 144" xfId="541"/>
    <cellStyle name="常规 3 12 16" xfId="542"/>
    <cellStyle name="常规 14 10" xfId="543"/>
    <cellStyle name="常规 14 11" xfId="544"/>
    <cellStyle name="常规 14 12" xfId="545"/>
    <cellStyle name="常规 14 13" xfId="546"/>
    <cellStyle name="千位分隔 4 6 2" xfId="547"/>
    <cellStyle name="常规 14 14" xfId="548"/>
    <cellStyle name="千位分隔 4 6 3" xfId="549"/>
    <cellStyle name="常规 14 15" xfId="550"/>
    <cellStyle name="千位分隔 4 6 4" xfId="551"/>
    <cellStyle name="常规 14 16" xfId="552"/>
    <cellStyle name="千位分隔 4 6 5" xfId="553"/>
    <cellStyle name="千位分隔 2 12 4 2" xfId="554"/>
    <cellStyle name="常规 14 17" xfId="555"/>
    <cellStyle name="千位分隔 4 6 6" xfId="556"/>
    <cellStyle name="千位分隔 2 12 4 3" xfId="557"/>
    <cellStyle name="常规 14 18" xfId="558"/>
    <cellStyle name="千位分隔 4 6 7" xfId="559"/>
    <cellStyle name="千位分隔 2 12 4 4" xfId="560"/>
    <cellStyle name="常规 14 19" xfId="561"/>
    <cellStyle name="千位分隔 2 12 12" xfId="562"/>
    <cellStyle name="常规 14 5" xfId="563"/>
    <cellStyle name="千位分隔 2 12 13" xfId="564"/>
    <cellStyle name="常规 14 6" xfId="565"/>
    <cellStyle name="千位分隔 2 12 14" xfId="566"/>
    <cellStyle name="常规 14 7" xfId="567"/>
    <cellStyle name="千位分隔 2 12 20" xfId="568"/>
    <cellStyle name="千位分隔 2 12 15" xfId="569"/>
    <cellStyle name="常规 14 8" xfId="570"/>
    <cellStyle name="千位分隔 2 12 21" xfId="571"/>
    <cellStyle name="千位分隔 2 12 16" xfId="572"/>
    <cellStyle name="常规 14 9" xfId="573"/>
    <cellStyle name="常规 5 5" xfId="574"/>
    <cellStyle name="常规 4 3 3" xfId="575"/>
    <cellStyle name="常规 145" xfId="576"/>
    <cellStyle name="常规 150" xfId="577"/>
    <cellStyle name="常规 3 12 17" xfId="578"/>
    <cellStyle name="常规 5 6" xfId="579"/>
    <cellStyle name="常规 4 3 4" xfId="580"/>
    <cellStyle name="常规 146" xfId="581"/>
    <cellStyle name="常规 151" xfId="582"/>
    <cellStyle name="常规 3 12 18" xfId="583"/>
    <cellStyle name="常规 15 10" xfId="584"/>
    <cellStyle name="常规 3 12 9" xfId="585"/>
    <cellStyle name="常规 15 11" xfId="586"/>
    <cellStyle name="常规 15 12" xfId="587"/>
    <cellStyle name="常规 15 13" xfId="588"/>
    <cellStyle name="常规 4 10 9" xfId="589"/>
    <cellStyle name="常规 2 6 2" xfId="590"/>
    <cellStyle name="常规 15 14" xfId="591"/>
    <cellStyle name="千位分隔 2 4 9 2" xfId="592"/>
    <cellStyle name="常规 2 6 3" xfId="593"/>
    <cellStyle name="常规 2 6 4" xfId="594"/>
    <cellStyle name="千位分隔 2 4 9 3" xfId="595"/>
    <cellStyle name="常规 15 15" xfId="596"/>
    <cellStyle name="常规 15 16" xfId="597"/>
    <cellStyle name="常规 15 17" xfId="598"/>
    <cellStyle name="常规 15 18" xfId="599"/>
    <cellStyle name="常规 15 5" xfId="600"/>
    <cellStyle name="常规 15 6" xfId="601"/>
    <cellStyle name="常规 15 7" xfId="602"/>
    <cellStyle name="常规 15 9" xfId="603"/>
    <cellStyle name="常规 160" xfId="604"/>
    <cellStyle name="常规 155" xfId="605"/>
    <cellStyle name="常规 4 3 8" xfId="606"/>
    <cellStyle name="常规 161" xfId="607"/>
    <cellStyle name="常规 156" xfId="608"/>
    <cellStyle name="常规 4 3 9" xfId="609"/>
    <cellStyle name="常规 162" xfId="610"/>
    <cellStyle name="常规 157" xfId="611"/>
    <cellStyle name="常规 16 10" xfId="612"/>
    <cellStyle name="常规 16 11" xfId="613"/>
    <cellStyle name="常规 16 12" xfId="614"/>
    <cellStyle name="常规 16 13" xfId="615"/>
    <cellStyle name="常规 16 14" xfId="616"/>
    <cellStyle name="常规 174" xfId="617"/>
    <cellStyle name="常规 169" xfId="618"/>
    <cellStyle name="常规 3 19 3" xfId="619"/>
    <cellStyle name="常规 3 24 3" xfId="620"/>
    <cellStyle name="常规 17 16" xfId="621"/>
    <cellStyle name="常规 17 5" xfId="622"/>
    <cellStyle name="千位分隔 2 13 2 16" xfId="623"/>
    <cellStyle name="常规 3 2 2 2" xfId="624"/>
    <cellStyle name="常规 2 11 2" xfId="625"/>
    <cellStyle name="常规 3 2 2 3" xfId="626"/>
    <cellStyle name="常规 17 6" xfId="627"/>
    <cellStyle name="千位分隔 2 13 2 17" xfId="628"/>
    <cellStyle name="常规 2 11 3" xfId="629"/>
    <cellStyle name="常规 3 2 2 4" xfId="630"/>
    <cellStyle name="常规 17 7" xfId="631"/>
    <cellStyle name="千位分隔 2 13 2 18" xfId="632"/>
    <cellStyle name="常规 2 11 4" xfId="633"/>
    <cellStyle name="常规 3 2 2 5" xfId="634"/>
    <cellStyle name="常规 17 8" xfId="635"/>
    <cellStyle name="千位分隔 2 13 2 19" xfId="636"/>
    <cellStyle name="常规 17 9" xfId="637"/>
    <cellStyle name="常规 3 2 2 6" xfId="638"/>
    <cellStyle name="常规 180" xfId="639"/>
    <cellStyle name="常规 175" xfId="640"/>
    <cellStyle name="常规 3 19 4" xfId="641"/>
    <cellStyle name="常规 3 24 4" xfId="642"/>
    <cellStyle name="常规 181" xfId="643"/>
    <cellStyle name="常规 176" xfId="644"/>
    <cellStyle name="常规 182" xfId="645"/>
    <cellStyle name="常规 177" xfId="646"/>
    <cellStyle name="常规 183" xfId="647"/>
    <cellStyle name="常规 178" xfId="648"/>
    <cellStyle name="千位分隔 2 15 2 5" xfId="649"/>
    <cellStyle name="常规 5 20 2" xfId="650"/>
    <cellStyle name="常规 5 15 2" xfId="651"/>
    <cellStyle name="常规 184" xfId="652"/>
    <cellStyle name="常规 179" xfId="653"/>
    <cellStyle name="千位分隔 2 15 2 6" xfId="654"/>
    <cellStyle name="常规 5 20 3" xfId="655"/>
    <cellStyle name="常规 5 15 3" xfId="656"/>
    <cellStyle name="常规 190" xfId="657"/>
    <cellStyle name="常规 185" xfId="658"/>
    <cellStyle name="千位分隔 2 15 2 7" xfId="659"/>
    <cellStyle name="常规 5 20 4" xfId="660"/>
    <cellStyle name="常规 5 15 4" xfId="661"/>
    <cellStyle name="常规 191" xfId="662"/>
    <cellStyle name="常规 186" xfId="663"/>
    <cellStyle name="常规 192" xfId="664"/>
    <cellStyle name="常规 187" xfId="665"/>
    <cellStyle name="常规 6 2" xfId="666"/>
    <cellStyle name="常规 193" xfId="667"/>
    <cellStyle name="常规 188" xfId="668"/>
    <cellStyle name="常规 6 3" xfId="669"/>
    <cellStyle name="常规 194" xfId="670"/>
    <cellStyle name="常规 189" xfId="671"/>
    <cellStyle name="常规 4 4 2" xfId="672"/>
    <cellStyle name="常规 6 4" xfId="673"/>
    <cellStyle name="常规 3 10" xfId="674"/>
    <cellStyle name="常规 196" xfId="675"/>
    <cellStyle name="常规 4 4 4" xfId="676"/>
    <cellStyle name="常规 6 6" xfId="677"/>
    <cellStyle name="常规 3 14 2" xfId="678"/>
    <cellStyle name="常规 2" xfId="679"/>
    <cellStyle name="常规 2 10" xfId="680"/>
    <cellStyle name="常规 2 11" xfId="681"/>
    <cellStyle name="常规 2 12" xfId="682"/>
    <cellStyle name="常规 2 12 2" xfId="683"/>
    <cellStyle name="常规 3 2 3 3" xfId="684"/>
    <cellStyle name="常规 2 12 3" xfId="685"/>
    <cellStyle name="常规 3 2 3 4" xfId="686"/>
    <cellStyle name="常规 2 12 4" xfId="687"/>
    <cellStyle name="常规 2 13" xfId="688"/>
    <cellStyle name="常规 2 13 2" xfId="689"/>
    <cellStyle name="常规 3 2 4 3" xfId="690"/>
    <cellStyle name="常规 2 13 3" xfId="691"/>
    <cellStyle name="常规 3 2 4 4" xfId="692"/>
    <cellStyle name="常规 2 13 4" xfId="693"/>
    <cellStyle name="常规 2 14" xfId="694"/>
    <cellStyle name="常规 2 14 2" xfId="695"/>
    <cellStyle name="常规 3 2 5 3" xfId="696"/>
    <cellStyle name="千位分隔 2 14" xfId="697"/>
    <cellStyle name="常规 2 14 3" xfId="698"/>
    <cellStyle name="常规 3 2 5 4" xfId="699"/>
    <cellStyle name="千位分隔 2 15" xfId="700"/>
    <cellStyle name="千位分隔 2 20" xfId="701"/>
    <cellStyle name="常规 2 14 4" xfId="702"/>
    <cellStyle name="千位分隔 2 16" xfId="703"/>
    <cellStyle name="千位分隔 2 21" xfId="704"/>
    <cellStyle name="常规 2 20" xfId="705"/>
    <cellStyle name="常规 2 15" xfId="706"/>
    <cellStyle name="常规 3 15 14" xfId="707"/>
    <cellStyle name="常规 2 15 2" xfId="708"/>
    <cellStyle name="常规 3 2 6 3" xfId="709"/>
    <cellStyle name="千位分隔 2 15 2 11" xfId="710"/>
    <cellStyle name="常规 3 2 2" xfId="711"/>
    <cellStyle name="常规 3 15 15" xfId="712"/>
    <cellStyle name="常规 2 15 3" xfId="713"/>
    <cellStyle name="常规 3 2 6 4" xfId="714"/>
    <cellStyle name="千位分隔 2 15 2 12" xfId="715"/>
    <cellStyle name="常规 3 2 3" xfId="716"/>
    <cellStyle name="千位分隔 2 5 5 2" xfId="717"/>
    <cellStyle name="常规 3 15 16" xfId="718"/>
    <cellStyle name="常规 2 15 4" xfId="719"/>
    <cellStyle name="千位分隔 2 15 2 13" xfId="720"/>
    <cellStyle name="常规 2 21" xfId="721"/>
    <cellStyle name="常规 2 16" xfId="722"/>
    <cellStyle name="常规 2 16 2" xfId="723"/>
    <cellStyle name="常规 3 2 7 3" xfId="724"/>
    <cellStyle name="常规 2 16 3" xfId="725"/>
    <cellStyle name="常规 3 2 7 4" xfId="726"/>
    <cellStyle name="常规 2 16 4" xfId="727"/>
    <cellStyle name="常规 2 22" xfId="728"/>
    <cellStyle name="常规 2 17" xfId="729"/>
    <cellStyle name="常规 2 23" xfId="730"/>
    <cellStyle name="常规 2 18" xfId="731"/>
    <cellStyle name="常规 2 24" xfId="732"/>
    <cellStyle name="常规 2 19" xfId="733"/>
    <cellStyle name="常规 5 11 5" xfId="734"/>
    <cellStyle name="常规 2 2" xfId="735"/>
    <cellStyle name="常规 2 2 2" xfId="736"/>
    <cellStyle name="常规 3 10 15" xfId="737"/>
    <cellStyle name="千位分隔 2 19 4" xfId="738"/>
    <cellStyle name="千位分隔 2 3 7 13" xfId="739"/>
    <cellStyle name="常规 2 2 3" xfId="740"/>
    <cellStyle name="千位分隔 2 4 5 2" xfId="741"/>
    <cellStyle name="常规 3 10 16" xfId="742"/>
    <cellStyle name="千位分隔 2 19 5" xfId="743"/>
    <cellStyle name="千位分隔 2 3 7 14" xfId="744"/>
    <cellStyle name="常规 5 9 3" xfId="745"/>
    <cellStyle name="常规 2 2 5" xfId="746"/>
    <cellStyle name="千位分隔 2 4 5 4" xfId="747"/>
    <cellStyle name="常规 3 10 18" xfId="748"/>
    <cellStyle name="千位分隔 2 19 7" xfId="749"/>
    <cellStyle name="千位分隔 2 3 7 16" xfId="750"/>
    <cellStyle name="常规 5 9 4" xfId="751"/>
    <cellStyle name="常规 2 2 6" xfId="752"/>
    <cellStyle name="千位分隔 2 4 5 5" xfId="753"/>
    <cellStyle name="常规 3 10 19" xfId="754"/>
    <cellStyle name="千位分隔 2 19 8" xfId="755"/>
    <cellStyle name="千位分隔 2 3 7 17" xfId="756"/>
    <cellStyle name="千位分隔 2 9 3 2" xfId="757"/>
    <cellStyle name="常规 2 30" xfId="758"/>
    <cellStyle name="常规 2 25" xfId="759"/>
    <cellStyle name="常规 3 15 2" xfId="760"/>
    <cellStyle name="常规 3 20 2" xfId="761"/>
    <cellStyle name="千位分隔 2 16 2 11" xfId="762"/>
    <cellStyle name="常规 2 27" xfId="763"/>
    <cellStyle name="常规 3 15 3" xfId="764"/>
    <cellStyle name="常规 3 20 3" xfId="765"/>
    <cellStyle name="千位分隔 2 16 2 12" xfId="766"/>
    <cellStyle name="常规 2 28" xfId="767"/>
    <cellStyle name="常规 8 2 2" xfId="768"/>
    <cellStyle name="常规 3 2 15 2" xfId="769"/>
    <cellStyle name="千位分隔 2 2 7" xfId="770"/>
    <cellStyle name="常规 3 15 4" xfId="771"/>
    <cellStyle name="常规 3 20 4" xfId="772"/>
    <cellStyle name="千位分隔 2 16 2 13" xfId="773"/>
    <cellStyle name="常规 2 29" xfId="774"/>
    <cellStyle name="常规 8 2 3" xfId="775"/>
    <cellStyle name="常规 5 11 6" xfId="776"/>
    <cellStyle name="常规 2 3" xfId="777"/>
    <cellStyle name="常规 2 9 2" xfId="778"/>
    <cellStyle name="常规 2 3 2" xfId="779"/>
    <cellStyle name="常规 5 19" xfId="780"/>
    <cellStyle name="常规 5 24" xfId="781"/>
    <cellStyle name="常规 2 3 3" xfId="782"/>
    <cellStyle name="常规 4 3 10" xfId="783"/>
    <cellStyle name="常规 5 25" xfId="784"/>
    <cellStyle name="常规 5 30" xfId="785"/>
    <cellStyle name="千位分隔 2 4 6 2" xfId="786"/>
    <cellStyle name="常规 2 3 4" xfId="787"/>
    <cellStyle name="常规 4 3 11" xfId="788"/>
    <cellStyle name="常规 5 26" xfId="789"/>
    <cellStyle name="常规 5 31" xfId="790"/>
    <cellStyle name="千位分隔 2 4 6 3" xfId="791"/>
    <cellStyle name="常规 5 11 7" xfId="792"/>
    <cellStyle name="常规 2 4" xfId="793"/>
    <cellStyle name="常规 2 9 3" xfId="794"/>
    <cellStyle name="常规 2 4 2" xfId="795"/>
    <cellStyle name="常规 2 4 3" xfId="796"/>
    <cellStyle name="千位分隔 2 4 7 2" xfId="797"/>
    <cellStyle name="常规 2 4 4" xfId="798"/>
    <cellStyle name="千位分隔 2 4 7 3" xfId="799"/>
    <cellStyle name="常规 5 11 8" xfId="800"/>
    <cellStyle name="常规 2 5" xfId="801"/>
    <cellStyle name="千位分隔 2 6 3 2" xfId="802"/>
    <cellStyle name="常规 2 9 4" xfId="803"/>
    <cellStyle name="常规 2 5 2" xfId="804"/>
    <cellStyle name="千位分隔 2 2 8 16" xfId="805"/>
    <cellStyle name="常规 2 5 3" xfId="806"/>
    <cellStyle name="千位分隔 2 2 8 17" xfId="807"/>
    <cellStyle name="千位分隔 2 4 8 2" xfId="808"/>
    <cellStyle name="常规 2 5 4" xfId="809"/>
    <cellStyle name="千位分隔 2 2 8 18" xfId="810"/>
    <cellStyle name="千位分隔 2 4 8 3" xfId="811"/>
    <cellStyle name="常规 2 5 7" xfId="812"/>
    <cellStyle name="千位分隔 2 4 8 6" xfId="813"/>
    <cellStyle name="常规 5 11 9" xfId="814"/>
    <cellStyle name="常规 2 6" xfId="815"/>
    <cellStyle name="千位分隔 2 6 3 3" xfId="816"/>
    <cellStyle name="常规 2 7 2" xfId="817"/>
    <cellStyle name="常规 4 11 9" xfId="818"/>
    <cellStyle name="常规 3 11 15" xfId="819"/>
    <cellStyle name="千位分隔 2 3 8 13" xfId="820"/>
    <cellStyle name="常规 2 7 4" xfId="821"/>
    <cellStyle name="常规 3 11 17" xfId="822"/>
    <cellStyle name="千位分隔 2 3 8 15" xfId="823"/>
    <cellStyle name="常规 2 8 2" xfId="824"/>
    <cellStyle name="常规 6 19" xfId="825"/>
    <cellStyle name="常规 6 24" xfId="826"/>
    <cellStyle name="常规 2 8 3" xfId="827"/>
    <cellStyle name="常规 4 4 10" xfId="828"/>
    <cellStyle name="常规 6 25" xfId="829"/>
    <cellStyle name="常规 6 30" xfId="830"/>
    <cellStyle name="常规 2 8 4" xfId="831"/>
    <cellStyle name="常规 4 4 11" xfId="832"/>
    <cellStyle name="常规 6 26" xfId="833"/>
    <cellStyle name="常规 6 31" xfId="834"/>
    <cellStyle name="常规 3 14 3" xfId="835"/>
    <cellStyle name="常规 3" xfId="836"/>
    <cellStyle name="常规 3 10 14" xfId="837"/>
    <cellStyle name="千位分隔 2 19 3" xfId="838"/>
    <cellStyle name="千位分隔 2 3 7 12" xfId="839"/>
    <cellStyle name="常规 3 10 2" xfId="840"/>
    <cellStyle name="常规 3 10 3" xfId="841"/>
    <cellStyle name="常规 3 2 10 2" xfId="842"/>
    <cellStyle name="常规 3 10 4" xfId="843"/>
    <cellStyle name="常规 3 2 10 3" xfId="844"/>
    <cellStyle name="常规 3 10 5" xfId="845"/>
    <cellStyle name="常规 3 10 7" xfId="846"/>
    <cellStyle name="常规 3 10 8" xfId="847"/>
    <cellStyle name="常规 3 10 9" xfId="848"/>
    <cellStyle name="常规 3 13 7" xfId="849"/>
    <cellStyle name="常规 3 11 10" xfId="850"/>
    <cellStyle name="常规 3 13 8" xfId="851"/>
    <cellStyle name="常规 3 11 11" xfId="852"/>
    <cellStyle name="常规 3 13 9" xfId="853"/>
    <cellStyle name="常规 3 11 12" xfId="854"/>
    <cellStyle name="千位分隔 2 3 8 10" xfId="855"/>
    <cellStyle name="常规 3 11 13" xfId="856"/>
    <cellStyle name="千位分隔 2 3 8 11" xfId="857"/>
    <cellStyle name="常规 3 11 14" xfId="858"/>
    <cellStyle name="千位分隔 2 3 8 12" xfId="859"/>
    <cellStyle name="常规 3 11 18" xfId="860"/>
    <cellStyle name="千位分隔 2 3 8 16" xfId="861"/>
    <cellStyle name="常规 3 11 19" xfId="862"/>
    <cellStyle name="千位分隔 2 3 8 17" xfId="863"/>
    <cellStyle name="常规 3 11 2" xfId="864"/>
    <cellStyle name="千位分隔 4 5 13" xfId="865"/>
    <cellStyle name="常规 3 11 3" xfId="866"/>
    <cellStyle name="千位分隔 4 5 14" xfId="867"/>
    <cellStyle name="常规 3 2 11 2" xfId="868"/>
    <cellStyle name="千位分隔 2 13 18" xfId="869"/>
    <cellStyle name="常规 3 11 4" xfId="870"/>
    <cellStyle name="千位分隔 4 5 15" xfId="871"/>
    <cellStyle name="常规 3 2 11 3" xfId="872"/>
    <cellStyle name="千位分隔 2 13 19" xfId="873"/>
    <cellStyle name="常规 3 11 5" xfId="874"/>
    <cellStyle name="千位分隔 4 5 16" xfId="875"/>
    <cellStyle name="常规 3 2 11 4" xfId="876"/>
    <cellStyle name="千位分隔 2 2 8 10" xfId="877"/>
    <cellStyle name="常规 3 11 6" xfId="878"/>
    <cellStyle name="千位分隔 4 5 17" xfId="879"/>
    <cellStyle name="常规 3 11 7" xfId="880"/>
    <cellStyle name="千位分隔 4 5 18" xfId="881"/>
    <cellStyle name="常规 3 11 8" xfId="882"/>
    <cellStyle name="千位分隔 4 5 19" xfId="883"/>
    <cellStyle name="常规 3 11 9" xfId="884"/>
    <cellStyle name="常规 3 12 2" xfId="885"/>
    <cellStyle name="常规 3 12 3" xfId="886"/>
    <cellStyle name="常规 3 2 12 2" xfId="887"/>
    <cellStyle name="常规 3 12 4" xfId="888"/>
    <cellStyle name="常规 3 2 12 3" xfId="889"/>
    <cellStyle name="常规 4 10 2" xfId="890"/>
    <cellStyle name="常规 3 12 5" xfId="891"/>
    <cellStyle name="常规 3 2 12 4" xfId="892"/>
    <cellStyle name="常规 4 10 3" xfId="893"/>
    <cellStyle name="常规 3 12 6" xfId="894"/>
    <cellStyle name="常规 3 12 7" xfId="895"/>
    <cellStyle name="常规 3 12 8" xfId="896"/>
    <cellStyle name="常规 3 13 13" xfId="897"/>
    <cellStyle name="常规 5 19 4" xfId="898"/>
    <cellStyle name="常规 5 24 4" xfId="899"/>
    <cellStyle name="常规 3 13 14" xfId="900"/>
    <cellStyle name="常规 3 13 15" xfId="901"/>
    <cellStyle name="千位分隔 2 3 4 2" xfId="902"/>
    <cellStyle name="常规 4 8 2" xfId="903"/>
    <cellStyle name="常规 3 13 16" xfId="904"/>
    <cellStyle name="千位分隔 2 3 4 3" xfId="905"/>
    <cellStyle name="常规 4 8 3" xfId="906"/>
    <cellStyle name="常规 3 13 17" xfId="907"/>
    <cellStyle name="千位分隔 2 3 4 4" xfId="908"/>
    <cellStyle name="常规 4 8 4" xfId="909"/>
    <cellStyle name="常规 3 13 18" xfId="910"/>
    <cellStyle name="千位分隔 2 3 4 5" xfId="911"/>
    <cellStyle name="常规 4 8 5" xfId="912"/>
    <cellStyle name="常规 3 13 19" xfId="913"/>
    <cellStyle name="千位分隔 2 3 4 6" xfId="914"/>
    <cellStyle name="常规 3 2 4" xfId="915"/>
    <cellStyle name="千位分隔 2 5 3 10" xfId="916"/>
    <cellStyle name="千位分隔 2 5 5 3" xfId="917"/>
    <cellStyle name="常规 3 15 17" xfId="918"/>
    <cellStyle name="常规 3 13 2" xfId="919"/>
    <cellStyle name="常规 3 2 5" xfId="920"/>
    <cellStyle name="千位分隔 2 5 3 11" xfId="921"/>
    <cellStyle name="千位分隔 2 5 5 4" xfId="922"/>
    <cellStyle name="常规 3 15 18" xfId="923"/>
    <cellStyle name="常规 3 13 3" xfId="924"/>
    <cellStyle name="常规 3 2 13 3" xfId="925"/>
    <cellStyle name="常规 4 11 2" xfId="926"/>
    <cellStyle name="常规 3 13 5" xfId="927"/>
    <cellStyle name="常规 3 2 13 4" xfId="928"/>
    <cellStyle name="常规 4 11 3" xfId="929"/>
    <cellStyle name="常规 3 13 6" xfId="930"/>
    <cellStyle name="常规 3 2 14 2" xfId="931"/>
    <cellStyle name="常规 6 11" xfId="932"/>
    <cellStyle name="常规 4" xfId="933"/>
    <cellStyle name="常规 3 14 4" xfId="934"/>
    <cellStyle name="常规 3 2 14 3" xfId="935"/>
    <cellStyle name="常规 6 12" xfId="936"/>
    <cellStyle name="常规 5" xfId="937"/>
    <cellStyle name="常规 3 14 5" xfId="938"/>
    <cellStyle name="常规 3 14 7" xfId="939"/>
    <cellStyle name="常规 8" xfId="940"/>
    <cellStyle name="常规 5 10 2" xfId="941"/>
    <cellStyle name="常规 3 14 8" xfId="942"/>
    <cellStyle name="常规 9" xfId="943"/>
    <cellStyle name="常规 5 10 3" xfId="944"/>
    <cellStyle name="常规 3 14 9" xfId="945"/>
    <cellStyle name="常规 3 15" xfId="946"/>
    <cellStyle name="常规 3 20" xfId="947"/>
    <cellStyle name="常规 3 2 15 3" xfId="948"/>
    <cellStyle name="千位分隔 2 2 8" xfId="949"/>
    <cellStyle name="常规 3 15 5" xfId="950"/>
    <cellStyle name="千位分隔 2 16 2 14" xfId="951"/>
    <cellStyle name="常规 3 2 15 4" xfId="952"/>
    <cellStyle name="千位分隔 2 2 9" xfId="953"/>
    <cellStyle name="常规 3 15 6" xfId="954"/>
    <cellStyle name="千位分隔 2 16 2 15" xfId="955"/>
    <cellStyle name="常规 3 15 7" xfId="956"/>
    <cellStyle name="千位分隔 2 16 2 16" xfId="957"/>
    <cellStyle name="常规 5 11 2" xfId="958"/>
    <cellStyle name="常规 3 15 8" xfId="959"/>
    <cellStyle name="千位分隔 2 16 2 17" xfId="960"/>
    <cellStyle name="常规 5 11 3" xfId="961"/>
    <cellStyle name="常规 3 15 9" xfId="962"/>
    <cellStyle name="千位分隔 2 16 2 18" xfId="963"/>
    <cellStyle name="常规 3 16" xfId="964"/>
    <cellStyle name="常规 3 21" xfId="965"/>
    <cellStyle name="常规 3 16 10" xfId="966"/>
    <cellStyle name="常规 3 16 11" xfId="967"/>
    <cellStyle name="常规 3 16 12" xfId="968"/>
    <cellStyle name="常规 3 16 13" xfId="969"/>
    <cellStyle name="常规 3 16 14" xfId="970"/>
    <cellStyle name="常规 3 16 15" xfId="971"/>
    <cellStyle name="常规 3 16 16" xfId="972"/>
    <cellStyle name="常规 3 16 17" xfId="973"/>
    <cellStyle name="常规 3 16 18" xfId="974"/>
    <cellStyle name="常规 8 5 2" xfId="975"/>
    <cellStyle name="常规 3 16 19" xfId="976"/>
    <cellStyle name="常规 8 5 3" xfId="977"/>
    <cellStyle name="常规 3 16 2" xfId="978"/>
    <cellStyle name="常规 3 21 2" xfId="979"/>
    <cellStyle name="千位分隔 4 6 13" xfId="980"/>
    <cellStyle name="常规 3 16 3" xfId="981"/>
    <cellStyle name="常规 3 21 3" xfId="982"/>
    <cellStyle name="千位分隔 4 6 14" xfId="983"/>
    <cellStyle name="常规 3 2 16 2" xfId="984"/>
    <cellStyle name="千位分隔 2 14 18" xfId="985"/>
    <cellStyle name="千位分隔 2 3 7" xfId="986"/>
    <cellStyle name="常规 3 16 4" xfId="987"/>
    <cellStyle name="常规 3 21 4" xfId="988"/>
    <cellStyle name="千位分隔 4 6 15" xfId="989"/>
    <cellStyle name="常规 3 2 16 3" xfId="990"/>
    <cellStyle name="千位分隔 2 14 19" xfId="991"/>
    <cellStyle name="千位分隔 2 3 8" xfId="992"/>
    <cellStyle name="常规 3 16 5" xfId="993"/>
    <cellStyle name="千位分隔 4 6 16" xfId="994"/>
    <cellStyle name="常规 3 2 16 4" xfId="995"/>
    <cellStyle name="千位分隔 2 3 9" xfId="996"/>
    <cellStyle name="常规 3 16 6" xfId="997"/>
    <cellStyle name="千位分隔 4 6 17" xfId="998"/>
    <cellStyle name="常规 3 16 7" xfId="999"/>
    <cellStyle name="千位分隔 4 6 18" xfId="1000"/>
    <cellStyle name="常规 5 12 2" xfId="1001"/>
    <cellStyle name="常规 3 16 8" xfId="1002"/>
    <cellStyle name="千位分隔 4 6 19" xfId="1003"/>
    <cellStyle name="常规 5 12 3" xfId="1004"/>
    <cellStyle name="常规 3 16 9" xfId="1005"/>
    <cellStyle name="常规 3 17" xfId="1006"/>
    <cellStyle name="常规 3 22" xfId="1007"/>
    <cellStyle name="常规 3 17 10" xfId="1008"/>
    <cellStyle name="常规 3 17 11" xfId="1009"/>
    <cellStyle name="常规 3 2 10" xfId="1010"/>
    <cellStyle name="千位分隔 2 11 3 9" xfId="1011"/>
    <cellStyle name="常规 3 17 12" xfId="1012"/>
    <cellStyle name="常规 3 2 11" xfId="1013"/>
    <cellStyle name="常规 3 17 13" xfId="1014"/>
    <cellStyle name="常规 3 2 12" xfId="1015"/>
    <cellStyle name="常规 3 17 14" xfId="1016"/>
    <cellStyle name="常规 3 2 13" xfId="1017"/>
    <cellStyle name="常规 3 17 15" xfId="1018"/>
    <cellStyle name="常规 3 2 14" xfId="1019"/>
    <cellStyle name="常规 5 3 2" xfId="1020"/>
    <cellStyle name="常规 3 17 16" xfId="1021"/>
    <cellStyle name="常规 3 2 15" xfId="1022"/>
    <cellStyle name="常规 3 2 20" xfId="1023"/>
    <cellStyle name="千位分隔 2 5 5 10" xfId="1024"/>
    <cellStyle name="常规 5 3 3" xfId="1025"/>
    <cellStyle name="常规 3 17 17" xfId="1026"/>
    <cellStyle name="常规 3 2 16" xfId="1027"/>
    <cellStyle name="常规 3 2 21" xfId="1028"/>
    <cellStyle name="千位分隔 2 5 5 11" xfId="1029"/>
    <cellStyle name="常规 5 3 4" xfId="1030"/>
    <cellStyle name="常规 3 17 18" xfId="1031"/>
    <cellStyle name="常规 3 2 17" xfId="1032"/>
    <cellStyle name="常规 3 2 22" xfId="1033"/>
    <cellStyle name="千位分隔 2 5 5 12" xfId="1034"/>
    <cellStyle name="常规 5 3 5" xfId="1035"/>
    <cellStyle name="常规 3 17 19" xfId="1036"/>
    <cellStyle name="常规 3 17 2" xfId="1037"/>
    <cellStyle name="常规 3 22 2" xfId="1038"/>
    <cellStyle name="常规 3 17 3" xfId="1039"/>
    <cellStyle name="常规 3 22 3" xfId="1040"/>
    <cellStyle name="常规 3 17 4" xfId="1041"/>
    <cellStyle name="常规 3 22 4" xfId="1042"/>
    <cellStyle name="常规 3 17 5" xfId="1043"/>
    <cellStyle name="常规 3 17 6" xfId="1044"/>
    <cellStyle name="常规 3 17 7" xfId="1045"/>
    <cellStyle name="常规 5 13 2" xfId="1046"/>
    <cellStyle name="常规 3 17 8" xfId="1047"/>
    <cellStyle name="常规 5 13 3" xfId="1048"/>
    <cellStyle name="常规 3 17 9" xfId="1049"/>
    <cellStyle name="常规 3 18" xfId="1050"/>
    <cellStyle name="常规 3 23" xfId="1051"/>
    <cellStyle name="常规 3 19" xfId="1052"/>
    <cellStyle name="常规 3 24" xfId="1053"/>
    <cellStyle name="常规 3 2" xfId="1054"/>
    <cellStyle name="常规 3 2 18" xfId="1055"/>
    <cellStyle name="常规 3 2 23" xfId="1056"/>
    <cellStyle name="千位分隔 2 5 5 13" xfId="1057"/>
    <cellStyle name="常规 3 2 19" xfId="1058"/>
    <cellStyle name="常规 3 2 24" xfId="1059"/>
    <cellStyle name="千位分隔 2 5 5 14" xfId="1060"/>
    <cellStyle name="常规 3 2 25" xfId="1061"/>
    <cellStyle name="常规 3 2 30" xfId="1062"/>
    <cellStyle name="千位分隔 2 5 5 15" xfId="1063"/>
    <cellStyle name="常规 3 2 26" xfId="1064"/>
    <cellStyle name="常规 3 2 31" xfId="1065"/>
    <cellStyle name="千位分隔 2 5 5 16" xfId="1066"/>
    <cellStyle name="常规 3 2 27" xfId="1067"/>
    <cellStyle name="常规 3 2 32" xfId="1068"/>
    <cellStyle name="千位分隔 2 5 5 17" xfId="1069"/>
    <cellStyle name="常规 3 2 28" xfId="1070"/>
    <cellStyle name="常规 3 2 33" xfId="1071"/>
    <cellStyle name="千位分隔 2 5 5 18" xfId="1072"/>
    <cellStyle name="常规 3 2 29" xfId="1073"/>
    <cellStyle name="常规 3 2 34" xfId="1074"/>
    <cellStyle name="千位分隔 2 5 5 19" xfId="1075"/>
    <cellStyle name="常规 3 2 3 2" xfId="1076"/>
    <cellStyle name="常规 3 2 35" xfId="1077"/>
    <cellStyle name="常规 3 2 4 2" xfId="1078"/>
    <cellStyle name="常规 3 2 5 2" xfId="1079"/>
    <cellStyle name="千位分隔 2 13" xfId="1080"/>
    <cellStyle name="常规 3 2 7" xfId="1081"/>
    <cellStyle name="千位分隔 2 5 3 13" xfId="1082"/>
    <cellStyle name="千位分隔 2 5 5 6" xfId="1083"/>
    <cellStyle name="常规 3 2 7 2" xfId="1084"/>
    <cellStyle name="常规 3 2 8" xfId="1085"/>
    <cellStyle name="千位分隔 2 5 3 14" xfId="1086"/>
    <cellStyle name="千位分隔 2 5 5 7" xfId="1087"/>
    <cellStyle name="常规 3 2 8 2" xfId="1088"/>
    <cellStyle name="常规 3 2 8 3" xfId="1089"/>
    <cellStyle name="常规 3 2 8 4" xfId="1090"/>
    <cellStyle name="常规 3 2 9" xfId="1091"/>
    <cellStyle name="千位分隔 2 5 3 15" xfId="1092"/>
    <cellStyle name="千位分隔 2 5 5 8" xfId="1093"/>
    <cellStyle name="常规 3 2 9 2" xfId="1094"/>
    <cellStyle name="常规 3 2 9 3" xfId="1095"/>
    <cellStyle name="常规 3 2 9 4" xfId="1096"/>
    <cellStyle name="常规 3 25" xfId="1097"/>
    <cellStyle name="常规 3 30" xfId="1098"/>
    <cellStyle name="常规 3 25 2" xfId="1099"/>
    <cellStyle name="常规 3 30 2" xfId="1100"/>
    <cellStyle name="千位分隔 2 16 3 11" xfId="1101"/>
    <cellStyle name="常规 3 25 3" xfId="1102"/>
    <cellStyle name="常规 3 30 3" xfId="1103"/>
    <cellStyle name="千位分隔 2 16 3 12" xfId="1104"/>
    <cellStyle name="常规 3 25 4" xfId="1105"/>
    <cellStyle name="常规 3 30 4" xfId="1106"/>
    <cellStyle name="千位分隔 2 16 3 13" xfId="1107"/>
    <cellStyle name="常规 3 26" xfId="1108"/>
    <cellStyle name="常规 3 31" xfId="1109"/>
    <cellStyle name="常规 3 26 2" xfId="1110"/>
    <cellStyle name="常规 3 31 2" xfId="1111"/>
    <cellStyle name="千位分隔 4 7 13" xfId="1112"/>
    <cellStyle name="常规 3 26 3" xfId="1113"/>
    <cellStyle name="常规 3 31 3" xfId="1114"/>
    <cellStyle name="千位分隔 4 7 14" xfId="1115"/>
    <cellStyle name="常规 3 26 4" xfId="1116"/>
    <cellStyle name="常规 3 31 4" xfId="1117"/>
    <cellStyle name="千位分隔 4 7 15" xfId="1118"/>
    <cellStyle name="常规 3 27 4" xfId="1119"/>
    <cellStyle name="常规 3 28" xfId="1120"/>
    <cellStyle name="常规 3 33" xfId="1121"/>
    <cellStyle name="常规 8 7 2" xfId="1122"/>
    <cellStyle name="常规 3 28 2" xfId="1123"/>
    <cellStyle name="常规_土地基金收入调整" xfId="1124"/>
    <cellStyle name="常规 3 28 3" xfId="1125"/>
    <cellStyle name="常规 3 28 4" xfId="1126"/>
    <cellStyle name="常规 3 29" xfId="1127"/>
    <cellStyle name="常规 3 34" xfId="1128"/>
    <cellStyle name="常规 8 7 3" xfId="1129"/>
    <cellStyle name="千位分隔 4 2 4" xfId="1130"/>
    <cellStyle name="常规 3 29 2" xfId="1131"/>
    <cellStyle name="千位分隔 4 2 5" xfId="1132"/>
    <cellStyle name="常规 3 29 3" xfId="1133"/>
    <cellStyle name="千位分隔 4 2 6" xfId="1134"/>
    <cellStyle name="常规 3 29 4" xfId="1135"/>
    <cellStyle name="常规 3 3" xfId="1136"/>
    <cellStyle name="常规 3 3 10" xfId="1137"/>
    <cellStyle name="常规 3 3 11" xfId="1138"/>
    <cellStyle name="常规 3 3 12" xfId="1139"/>
    <cellStyle name="常规 3 3 13" xfId="1140"/>
    <cellStyle name="常规 3 3 14" xfId="1141"/>
    <cellStyle name="千位分隔 2 5 6 10" xfId="1142"/>
    <cellStyle name="常规 3 3 20" xfId="1143"/>
    <cellStyle name="常规 3 3 15" xfId="1144"/>
    <cellStyle name="千位分隔 2 5 6 11" xfId="1145"/>
    <cellStyle name="常规 3 3 16" xfId="1146"/>
    <cellStyle name="千位分隔 2 5 6 12" xfId="1147"/>
    <cellStyle name="常规 3 3 17" xfId="1148"/>
    <cellStyle name="千位分隔 2 5 6 13" xfId="1149"/>
    <cellStyle name="常规 3 3 18" xfId="1150"/>
    <cellStyle name="千位分隔 2 5 6 14" xfId="1151"/>
    <cellStyle name="常规 3 3 19" xfId="1152"/>
    <cellStyle name="常规 3 3 2" xfId="1153"/>
    <cellStyle name="常规 3 3 2 2" xfId="1154"/>
    <cellStyle name="常规 3 3 2 3" xfId="1155"/>
    <cellStyle name="千位分隔 2 3 12 2" xfId="1156"/>
    <cellStyle name="常规 3 3 2 4" xfId="1157"/>
    <cellStyle name="千位分隔 2 3 12 3" xfId="1158"/>
    <cellStyle name="常规 3 3 2 5" xfId="1159"/>
    <cellStyle name="千位分隔 2 3 12 4" xfId="1160"/>
    <cellStyle name="常规 3 3 2 6" xfId="1161"/>
    <cellStyle name="千位分隔 2 5 6 2" xfId="1162"/>
    <cellStyle name="常规 4 8 10" xfId="1163"/>
    <cellStyle name="常规 3 3 3" xfId="1164"/>
    <cellStyle name="千位分隔 2 5 6 3" xfId="1165"/>
    <cellStyle name="常规 4 8 11" xfId="1166"/>
    <cellStyle name="常规 3 3 4" xfId="1167"/>
    <cellStyle name="千位分隔 2 5 6 4" xfId="1168"/>
    <cellStyle name="常规 4 8 12" xfId="1169"/>
    <cellStyle name="常规 3 3 5" xfId="1170"/>
    <cellStyle name="千位分隔 2 5 6 5" xfId="1171"/>
    <cellStyle name="常规 4 8 13" xfId="1172"/>
    <cellStyle name="常规 3 3 6" xfId="1173"/>
    <cellStyle name="千位分隔 2 5 6 6" xfId="1174"/>
    <cellStyle name="常规 4 8 14" xfId="1175"/>
    <cellStyle name="常规 3 3 7" xfId="1176"/>
    <cellStyle name="千位分隔 2 5 6 7" xfId="1177"/>
    <cellStyle name="常规 4 8 15" xfId="1178"/>
    <cellStyle name="常规 3 3 8" xfId="1179"/>
    <cellStyle name="千位分隔 2 5 6 8" xfId="1180"/>
    <cellStyle name="常规 4 8 16" xfId="1181"/>
    <cellStyle name="常规 3 3 9" xfId="1182"/>
    <cellStyle name="千位分隔 2 6 4 10" xfId="1183"/>
    <cellStyle name="常规 8 7 4" xfId="1184"/>
    <cellStyle name="常规 3 40" xfId="1185"/>
    <cellStyle name="常规 3 35" xfId="1186"/>
    <cellStyle name="千位分隔 2 6 4 11" xfId="1187"/>
    <cellStyle name="常规 3 41" xfId="1188"/>
    <cellStyle name="常规 3 36" xfId="1189"/>
    <cellStyle name="千位分隔 2 6 4 12" xfId="1190"/>
    <cellStyle name="常规 3 42" xfId="1191"/>
    <cellStyle name="常规 3 37" xfId="1192"/>
    <cellStyle name="千位分隔 2 6 4 13" xfId="1193"/>
    <cellStyle name="常规 3 43" xfId="1194"/>
    <cellStyle name="常规 3 38" xfId="1195"/>
    <cellStyle name="千位分隔 2 6 4 14" xfId="1196"/>
    <cellStyle name="常规 3 44" xfId="1197"/>
    <cellStyle name="常规 3 39" xfId="1198"/>
    <cellStyle name="常规 3 4" xfId="1199"/>
    <cellStyle name="常规 3 4 10" xfId="1200"/>
    <cellStyle name="常规 3 4 11" xfId="1201"/>
    <cellStyle name="常规 3 4 12" xfId="1202"/>
    <cellStyle name="常规 3 4 13" xfId="1203"/>
    <cellStyle name="常规 3 4 14" xfId="1204"/>
    <cellStyle name="千位分隔 2 5 7 10" xfId="1205"/>
    <cellStyle name="常规 3 4 15" xfId="1206"/>
    <cellStyle name="千位分隔 2 5 7 11" xfId="1207"/>
    <cellStyle name="常规 3 4 16" xfId="1208"/>
    <cellStyle name="千位分隔 2 5 7 12" xfId="1209"/>
    <cellStyle name="常规 3 4 17" xfId="1210"/>
    <cellStyle name="千位分隔 2 5 7 13" xfId="1211"/>
    <cellStyle name="常规 3 4 18" xfId="1212"/>
    <cellStyle name="千位分隔 2 5 7 14" xfId="1213"/>
    <cellStyle name="常规 3 4 19" xfId="1214"/>
    <cellStyle name="常规 3 4 2" xfId="1215"/>
    <cellStyle name="千位分隔 2 5 7 3" xfId="1216"/>
    <cellStyle name="常规 3 4 4" xfId="1217"/>
    <cellStyle name="千位分隔 2 5 7 4" xfId="1218"/>
    <cellStyle name="常规 3 4 5" xfId="1219"/>
    <cellStyle name="千位分隔 2 5 7 5" xfId="1220"/>
    <cellStyle name="常规 3 4 6" xfId="1221"/>
    <cellStyle name="千位分隔 2 5 7 6" xfId="1222"/>
    <cellStyle name="常规 3 4 7" xfId="1223"/>
    <cellStyle name="千位分隔 2 5 7 7" xfId="1224"/>
    <cellStyle name="常规 3 4 8" xfId="1225"/>
    <cellStyle name="千位分隔 2 5 7 8" xfId="1226"/>
    <cellStyle name="常规 3 4 9" xfId="1227"/>
    <cellStyle name="千位分隔 2 6 4 15" xfId="1228"/>
    <cellStyle name="常规 3 50" xfId="1229"/>
    <cellStyle name="常规 3 45" xfId="1230"/>
    <cellStyle name="千位分隔 2 6 4 16" xfId="1231"/>
    <cellStyle name="常规 3 46" xfId="1232"/>
    <cellStyle name="千位分隔 2 6 4 17" xfId="1233"/>
    <cellStyle name="常规 3 47" xfId="1234"/>
    <cellStyle name="千位分隔 2 6 4 18" xfId="1235"/>
    <cellStyle name="常规 3 48" xfId="1236"/>
    <cellStyle name="千位分隔 2 6 4 19" xfId="1237"/>
    <cellStyle name="常规 3 49" xfId="1238"/>
    <cellStyle name="千位分隔 2 6 4 2" xfId="1239"/>
    <cellStyle name="千位分隔 2 12 4 10" xfId="1240"/>
    <cellStyle name="常规 3 5" xfId="1241"/>
    <cellStyle name="常规 5 13 4" xfId="1242"/>
    <cellStyle name="常规 3 5 10" xfId="1243"/>
    <cellStyle name="常规 4 2" xfId="1244"/>
    <cellStyle name="常规 3 5 11" xfId="1245"/>
    <cellStyle name="常规 4 3" xfId="1246"/>
    <cellStyle name="常规 3 5 12" xfId="1247"/>
    <cellStyle name="常规 4 4" xfId="1248"/>
    <cellStyle name="常规 4 2 2" xfId="1249"/>
    <cellStyle name="常规 3 5 13" xfId="1250"/>
    <cellStyle name="常规 3 5 2" xfId="1251"/>
    <cellStyle name="千位分隔 2 5 8 2" xfId="1252"/>
    <cellStyle name="常规 3 5 3" xfId="1253"/>
    <cellStyle name="千位分隔 2 5 8 3" xfId="1254"/>
    <cellStyle name="常规 3 5 4" xfId="1255"/>
    <cellStyle name="千位分隔 2 5 8 4" xfId="1256"/>
    <cellStyle name="常规 3 5 5" xfId="1257"/>
    <cellStyle name="千位分隔 2 5 8 5" xfId="1258"/>
    <cellStyle name="常规 3 5 6" xfId="1259"/>
    <cellStyle name="千位分隔 2 5 8 6" xfId="1260"/>
    <cellStyle name="常规 3 5 7" xfId="1261"/>
    <cellStyle name="千位分隔 2 5 8 7" xfId="1262"/>
    <cellStyle name="常规 3 5 8" xfId="1263"/>
    <cellStyle name="千位分隔 2 5 8 8" xfId="1264"/>
    <cellStyle name="常规 3 5 9" xfId="1265"/>
    <cellStyle name="千位分隔 2 6 4 3" xfId="1266"/>
    <cellStyle name="千位分隔 2 12 4 11" xfId="1267"/>
    <cellStyle name="常规 3 6" xfId="1268"/>
    <cellStyle name="千位分隔 2 2 2 15" xfId="1269"/>
    <cellStyle name="常规 5 23 4" xfId="1270"/>
    <cellStyle name="常规 5 18 4" xfId="1271"/>
    <cellStyle name="常规 3 6 10" xfId="1272"/>
    <cellStyle name="常规 9 2" xfId="1273"/>
    <cellStyle name="常规 3 6 11" xfId="1274"/>
    <cellStyle name="常规 9 3" xfId="1275"/>
    <cellStyle name="常规 3 6 12" xfId="1276"/>
    <cellStyle name="常规 9 4" xfId="1277"/>
    <cellStyle name="常规 4 7 2" xfId="1278"/>
    <cellStyle name="常规 3 6 13" xfId="1279"/>
    <cellStyle name="常规 9 5" xfId="1280"/>
    <cellStyle name="常规 4 7 3" xfId="1281"/>
    <cellStyle name="常规 3 6 14" xfId="1282"/>
    <cellStyle name="常规 9 6" xfId="1283"/>
    <cellStyle name="常规 4 7 4" xfId="1284"/>
    <cellStyle name="常规 3 6 15" xfId="1285"/>
    <cellStyle name="常规 9 7" xfId="1286"/>
    <cellStyle name="常规 4 7 5" xfId="1287"/>
    <cellStyle name="常规 3 6 16" xfId="1288"/>
    <cellStyle name="常规 9 8" xfId="1289"/>
    <cellStyle name="常规 4 7 6" xfId="1290"/>
    <cellStyle name="常规 3 6 17" xfId="1291"/>
    <cellStyle name="常规 9 9" xfId="1292"/>
    <cellStyle name="常规 4 7 7" xfId="1293"/>
    <cellStyle name="常规 3 6 18" xfId="1294"/>
    <cellStyle name="常规 4 7 8" xfId="1295"/>
    <cellStyle name="常规 3 6 19" xfId="1296"/>
    <cellStyle name="常规 3 6 2" xfId="1297"/>
    <cellStyle name="千位分隔 2 5 9 2" xfId="1298"/>
    <cellStyle name="常规 3 6 3" xfId="1299"/>
    <cellStyle name="千位分隔 2 5 9 3" xfId="1300"/>
    <cellStyle name="常规 3 6 4" xfId="1301"/>
    <cellStyle name="千位分隔 2 5 9 4" xfId="1302"/>
    <cellStyle name="常规 3 6 5" xfId="1303"/>
    <cellStyle name="常规 3 6 6" xfId="1304"/>
    <cellStyle name="常规 3 6 7" xfId="1305"/>
    <cellStyle name="常规 3 6 8" xfId="1306"/>
    <cellStyle name="常规 3 6 9" xfId="1307"/>
    <cellStyle name="常规 5 4 10" xfId="1308"/>
    <cellStyle name="千位分隔 2 6 4 4" xfId="1309"/>
    <cellStyle name="千位分隔 2 12 4 12" xfId="1310"/>
    <cellStyle name="常规 3 7" xfId="1311"/>
    <cellStyle name="千位分隔 2 12 3 9" xfId="1312"/>
    <cellStyle name="常规 3 7 10" xfId="1313"/>
    <cellStyle name="常规 3 7 11" xfId="1314"/>
    <cellStyle name="常规 3 7 12" xfId="1315"/>
    <cellStyle name="常规 3 7 13" xfId="1316"/>
    <cellStyle name="常规 3 7 14" xfId="1317"/>
    <cellStyle name="常规 3 7 15" xfId="1318"/>
    <cellStyle name="常规 3 7 16" xfId="1319"/>
    <cellStyle name="常规 3 7 17" xfId="1320"/>
    <cellStyle name="常规 3 7 18" xfId="1321"/>
    <cellStyle name="常规 3 7 19" xfId="1322"/>
    <cellStyle name="常规 3 7 2" xfId="1323"/>
    <cellStyle name="常规 3 7 3" xfId="1324"/>
    <cellStyle name="千位分隔 2 5 4 10" xfId="1325"/>
    <cellStyle name="常规 3 7 4" xfId="1326"/>
    <cellStyle name="千位分隔 2 5 4 11" xfId="1327"/>
    <cellStyle name="常规 3 7 5" xfId="1328"/>
    <cellStyle name="千位分隔 2 5 4 12" xfId="1329"/>
    <cellStyle name="常规 3 7 6" xfId="1330"/>
    <cellStyle name="千位分隔 2 5 4 13" xfId="1331"/>
    <cellStyle name="常规 3 7 7" xfId="1332"/>
    <cellStyle name="千位分隔 2 5 4 14" xfId="1333"/>
    <cellStyle name="常规 3 7 8" xfId="1334"/>
    <cellStyle name="千位分隔 2 5 4 15" xfId="1335"/>
    <cellStyle name="常规 3 7 9" xfId="1336"/>
    <cellStyle name="常规 5 4 11" xfId="1337"/>
    <cellStyle name="千位分隔 2 6 4 5" xfId="1338"/>
    <cellStyle name="千位分隔 2 12 4 13" xfId="1339"/>
    <cellStyle name="常规 3 8" xfId="1340"/>
    <cellStyle name="常规 3 8 10" xfId="1341"/>
    <cellStyle name="常规 3 8 11" xfId="1342"/>
    <cellStyle name="常规 3 8 12" xfId="1343"/>
    <cellStyle name="常规 3 8 13" xfId="1344"/>
    <cellStyle name="常规 3 8 14" xfId="1345"/>
    <cellStyle name="常规 3 8 15" xfId="1346"/>
    <cellStyle name="常规 3 8 16" xfId="1347"/>
    <cellStyle name="常规 3 8 17" xfId="1348"/>
    <cellStyle name="常规 3 8 18" xfId="1349"/>
    <cellStyle name="常规 3 8 19" xfId="1350"/>
    <cellStyle name="常规 4 9 12" xfId="1351"/>
    <cellStyle name="常规 3 8 5" xfId="1352"/>
    <cellStyle name="常规 4 9 13" xfId="1353"/>
    <cellStyle name="常规 3 8 6" xfId="1354"/>
    <cellStyle name="常规 4 9 14" xfId="1355"/>
    <cellStyle name="常规 3 8 7" xfId="1356"/>
    <cellStyle name="常规 4 9 15" xfId="1357"/>
    <cellStyle name="常规 3 8 8" xfId="1358"/>
    <cellStyle name="常规 4 9 16" xfId="1359"/>
    <cellStyle name="常规 3 8 9" xfId="1360"/>
    <cellStyle name="千位分隔 2 7 10" xfId="1361"/>
    <cellStyle name="常规 5 4 12" xfId="1362"/>
    <cellStyle name="千位分隔 2 6 4 6" xfId="1363"/>
    <cellStyle name="千位分隔 2 12 4 14" xfId="1364"/>
    <cellStyle name="常规 3 9" xfId="1365"/>
    <cellStyle name="千位分隔 4 3" xfId="1366"/>
    <cellStyle name="常规 3 9 10" xfId="1367"/>
    <cellStyle name="千位分隔 4 4" xfId="1368"/>
    <cellStyle name="常规 3 9 11" xfId="1369"/>
    <cellStyle name="千位分隔 4 5" xfId="1370"/>
    <cellStyle name="常规 3 9 12" xfId="1371"/>
    <cellStyle name="千位分隔 4 6" xfId="1372"/>
    <cellStyle name="常规 3 9 13" xfId="1373"/>
    <cellStyle name="千位分隔 4 7" xfId="1374"/>
    <cellStyle name="常规 3 9 14" xfId="1375"/>
    <cellStyle name="千位分隔 4 8" xfId="1376"/>
    <cellStyle name="常规 3 9 15" xfId="1377"/>
    <cellStyle name="千位分隔 4 9" xfId="1378"/>
    <cellStyle name="常规 3 9 16" xfId="1379"/>
    <cellStyle name="常规 3 9 17" xfId="1380"/>
    <cellStyle name="常规 3 9 18" xfId="1381"/>
    <cellStyle name="常规 3 9 19" xfId="1382"/>
    <cellStyle name="常规 3 9 2" xfId="1383"/>
    <cellStyle name="常规 3 9 3" xfId="1384"/>
    <cellStyle name="常规 3 9 5" xfId="1385"/>
    <cellStyle name="常规 3 9 6" xfId="1386"/>
    <cellStyle name="常规 3 9 7" xfId="1387"/>
    <cellStyle name="常规 3 9 8" xfId="1388"/>
    <cellStyle name="常规 3 9 9" xfId="1389"/>
    <cellStyle name="千位分隔 2 5 2 19" xfId="1390"/>
    <cellStyle name="常规 3_2015年公共财政预算收支、基金收支" xfId="1391"/>
    <cellStyle name="常规 30 3" xfId="1392"/>
    <cellStyle name="千位分隔 2 13 3 13" xfId="1393"/>
    <cellStyle name="常规 32 2" xfId="1394"/>
    <cellStyle name="常规 4 4 18" xfId="1395"/>
    <cellStyle name="常规 33 3" xfId="1396"/>
    <cellStyle name="常规 4 4 19" xfId="1397"/>
    <cellStyle name="常规 33 4" xfId="1398"/>
    <cellStyle name="常规 40" xfId="1399"/>
    <cellStyle name="常规 35" xfId="1400"/>
    <cellStyle name="常规 41" xfId="1401"/>
    <cellStyle name="常规 36" xfId="1402"/>
    <cellStyle name="常规 42" xfId="1403"/>
    <cellStyle name="常规 37" xfId="1404"/>
    <cellStyle name="千位分隔 4 7 2" xfId="1405"/>
    <cellStyle name="常规 43" xfId="1406"/>
    <cellStyle name="常规 38" xfId="1407"/>
    <cellStyle name="常规 4 10" xfId="1408"/>
    <cellStyle name="常规 4 10 10" xfId="1409"/>
    <cellStyle name="常规 4 10 11" xfId="1410"/>
    <cellStyle name="常规 4 10 12" xfId="1411"/>
    <cellStyle name="常规 4 10 13" xfId="1412"/>
    <cellStyle name="常规 4 10 14" xfId="1413"/>
    <cellStyle name="常规 4 10 15" xfId="1414"/>
    <cellStyle name="常规 4 10 16" xfId="1415"/>
    <cellStyle name="常规 4 10 17" xfId="1416"/>
    <cellStyle name="常规 4 10 18" xfId="1417"/>
    <cellStyle name="常规 4 10 19" xfId="1418"/>
    <cellStyle name="常规 4 10 4" xfId="1419"/>
    <cellStyle name="常规 4 10 5" xfId="1420"/>
    <cellStyle name="常规 4 10 6" xfId="1421"/>
    <cellStyle name="常规 4 10 7" xfId="1422"/>
    <cellStyle name="常规 4 10 8" xfId="1423"/>
    <cellStyle name="千位分隔 2 8 2 9" xfId="1424"/>
    <cellStyle name="常规 4 11 10" xfId="1425"/>
    <cellStyle name="常规 4 11 11" xfId="1426"/>
    <cellStyle name="常规 4 11 12" xfId="1427"/>
    <cellStyle name="常规 4 11 13" xfId="1428"/>
    <cellStyle name="常规 4 11 14" xfId="1429"/>
    <cellStyle name="常规 4 11 15" xfId="1430"/>
    <cellStyle name="常规 4 11 16" xfId="1431"/>
    <cellStyle name="常规 4 11 17" xfId="1432"/>
    <cellStyle name="常规 4 11 18" xfId="1433"/>
    <cellStyle name="常规 4 11 19" xfId="1434"/>
    <cellStyle name="常规 4 11 4" xfId="1435"/>
    <cellStyle name="常规 4 11 5" xfId="1436"/>
    <cellStyle name="常规 4 11 6" xfId="1437"/>
    <cellStyle name="常规 4 11 7" xfId="1438"/>
    <cellStyle name="常规 4 11 8" xfId="1439"/>
    <cellStyle name="千位分隔 2 16 3 9" xfId="1440"/>
    <cellStyle name="常规 4 2 10" xfId="1441"/>
    <cellStyle name="千位分隔 2 11 2 13" xfId="1442"/>
    <cellStyle name="常规 5 5 2" xfId="1443"/>
    <cellStyle name="常规 4 2 11" xfId="1444"/>
    <cellStyle name="千位分隔 2 11 2 14" xfId="1445"/>
    <cellStyle name="常规 5 5 3" xfId="1446"/>
    <cellStyle name="常规 4 2 12" xfId="1447"/>
    <cellStyle name="千位分隔 2 11 2 15" xfId="1448"/>
    <cellStyle name="常规 5 5 4" xfId="1449"/>
    <cellStyle name="常规 4 2 13" xfId="1450"/>
    <cellStyle name="千位分隔 2 11 2 16" xfId="1451"/>
    <cellStyle name="常规 5 5 5" xfId="1452"/>
    <cellStyle name="常规 4 2 14" xfId="1453"/>
    <cellStyle name="千位分隔 2 11 2 17" xfId="1454"/>
    <cellStyle name="常规 5 5 6" xfId="1455"/>
    <cellStyle name="常规 4 2 15" xfId="1456"/>
    <cellStyle name="千位分隔 2 11 2 18" xfId="1457"/>
    <cellStyle name="常规 5 5 7" xfId="1458"/>
    <cellStyle name="常规 4 2 16" xfId="1459"/>
    <cellStyle name="千位分隔 2 11 2 19" xfId="1460"/>
    <cellStyle name="常规 5 5 8" xfId="1461"/>
    <cellStyle name="常规 4 2 17" xfId="1462"/>
    <cellStyle name="常规 5 5 9" xfId="1463"/>
    <cellStyle name="常规 4 2 18" xfId="1464"/>
    <cellStyle name="常规 4 2 19" xfId="1465"/>
    <cellStyle name="千位分隔 2 4 6 4" xfId="1466"/>
    <cellStyle name="常规 5 32" xfId="1467"/>
    <cellStyle name="常规 5 27" xfId="1468"/>
    <cellStyle name="常规 4 3 12" xfId="1469"/>
    <cellStyle name="千位分隔 2 4 6 5" xfId="1470"/>
    <cellStyle name="常规 5 33" xfId="1471"/>
    <cellStyle name="常规 5 28" xfId="1472"/>
    <cellStyle name="常规 4 3 13" xfId="1473"/>
    <cellStyle name="千位分隔 2 4 6 6" xfId="1474"/>
    <cellStyle name="常规 5 34" xfId="1475"/>
    <cellStyle name="常规 5 29" xfId="1476"/>
    <cellStyle name="常规 4 3 14" xfId="1477"/>
    <cellStyle name="千位分隔 2 4 6 7" xfId="1478"/>
    <cellStyle name="常规 5 40" xfId="1479"/>
    <cellStyle name="常规 5 35" xfId="1480"/>
    <cellStyle name="常规 4 3 15" xfId="1481"/>
    <cellStyle name="千位分隔 2 4 6 8" xfId="1482"/>
    <cellStyle name="常规 5 41" xfId="1483"/>
    <cellStyle name="常规 5 36" xfId="1484"/>
    <cellStyle name="常规 4 3 16" xfId="1485"/>
    <cellStyle name="千位分隔 2 4 6 9" xfId="1486"/>
    <cellStyle name="常规 5 42" xfId="1487"/>
    <cellStyle name="常规 5 37" xfId="1488"/>
    <cellStyle name="常规 4 3 17" xfId="1489"/>
    <cellStyle name="常规 5 43" xfId="1490"/>
    <cellStyle name="常规 5 38" xfId="1491"/>
    <cellStyle name="常规 4 3 18" xfId="1492"/>
    <cellStyle name="常规 5 44" xfId="1493"/>
    <cellStyle name="常规 5 39" xfId="1494"/>
    <cellStyle name="常规 4 3 19" xfId="1495"/>
    <cellStyle name="常规 6 27" xfId="1496"/>
    <cellStyle name="常规 4 4 12" xfId="1497"/>
    <cellStyle name="常规 6 28" xfId="1498"/>
    <cellStyle name="常规 4 4 13" xfId="1499"/>
    <cellStyle name="常规 6 29" xfId="1500"/>
    <cellStyle name="常规 4 4 14" xfId="1501"/>
    <cellStyle name="常规 4 4 15" xfId="1502"/>
    <cellStyle name="常规 4 4 16" xfId="1503"/>
    <cellStyle name="常规 4 4 17" xfId="1504"/>
    <cellStyle name="常规 6 8" xfId="1505"/>
    <cellStyle name="常规 4 4 6" xfId="1506"/>
    <cellStyle name="常规 6 9" xfId="1507"/>
    <cellStyle name="常规 4 4 7" xfId="1508"/>
    <cellStyle name="常规 4 4 8" xfId="1509"/>
    <cellStyle name="常规 4 4 9" xfId="1510"/>
    <cellStyle name="常规 6 13 4" xfId="1511"/>
    <cellStyle name="常规 4 5 10" xfId="1512"/>
    <cellStyle name="常规 4 5 11" xfId="1513"/>
    <cellStyle name="常规 4 5 12" xfId="1514"/>
    <cellStyle name="常规 9 2 2" xfId="1515"/>
    <cellStyle name="常规 4 5 13" xfId="1516"/>
    <cellStyle name="常规 9 2 3" xfId="1517"/>
    <cellStyle name="常规 4 5 14" xfId="1518"/>
    <cellStyle name="常规 9 2 4" xfId="1519"/>
    <cellStyle name="常规 4 5 15" xfId="1520"/>
    <cellStyle name="常规 4 5 16" xfId="1521"/>
    <cellStyle name="常规 4 5 17" xfId="1522"/>
    <cellStyle name="常规 4 5 18" xfId="1523"/>
    <cellStyle name="常规 4 5 19" xfId="1524"/>
    <cellStyle name="常规 4 5 2" xfId="1525"/>
    <cellStyle name="常规 4 5 3" xfId="1526"/>
    <cellStyle name="常规 4 5 4" xfId="1527"/>
    <cellStyle name="常规 4 5 5" xfId="1528"/>
    <cellStyle name="常规 4 5 6" xfId="1529"/>
    <cellStyle name="常规 4 5 7" xfId="1530"/>
    <cellStyle name="常规 4 5 8" xfId="1531"/>
    <cellStyle name="常规 4 5 9" xfId="1532"/>
    <cellStyle name="常规 8 30" xfId="1533"/>
    <cellStyle name="常规 8 25" xfId="1534"/>
    <cellStyle name="常规 4 6 10" xfId="1535"/>
    <cellStyle name="常规 8 31" xfId="1536"/>
    <cellStyle name="常规 8 26" xfId="1537"/>
    <cellStyle name="常规 4 6 11" xfId="1538"/>
    <cellStyle name="常规 8 27" xfId="1539"/>
    <cellStyle name="常规 4 6 12" xfId="1540"/>
    <cellStyle name="常规 9 7 2" xfId="1541"/>
    <cellStyle name="常规 8 28" xfId="1542"/>
    <cellStyle name="常规 4 6 13" xfId="1543"/>
    <cellStyle name="常规 9 7 3" xfId="1544"/>
    <cellStyle name="常规 8 29" xfId="1545"/>
    <cellStyle name="常规 8 14 2" xfId="1546"/>
    <cellStyle name="常规 4 6 14" xfId="1547"/>
    <cellStyle name="常规 9 7 4" xfId="1548"/>
    <cellStyle name="常规 8 14 3" xfId="1549"/>
    <cellStyle name="常规 4 6 15" xfId="1550"/>
    <cellStyle name="常规 8 14 4" xfId="1551"/>
    <cellStyle name="常规 4 6 16" xfId="1552"/>
    <cellStyle name="常规 4 6 17" xfId="1553"/>
    <cellStyle name="常规 4 6 18" xfId="1554"/>
    <cellStyle name="常规 4 6 19" xfId="1555"/>
    <cellStyle name="常规 8 4" xfId="1556"/>
    <cellStyle name="常规 4 6 2" xfId="1557"/>
    <cellStyle name="常规 8 5" xfId="1558"/>
    <cellStyle name="常规 4 6 3" xfId="1559"/>
    <cellStyle name="常规 8 6" xfId="1560"/>
    <cellStyle name="常规 4 6 4" xfId="1561"/>
    <cellStyle name="千位分隔 2 3 2 6" xfId="1562"/>
    <cellStyle name="常规 5 5 10" xfId="1563"/>
    <cellStyle name="常规 8 7" xfId="1564"/>
    <cellStyle name="常规 4 6 5" xfId="1565"/>
    <cellStyle name="千位分隔 2 3 2 7" xfId="1566"/>
    <cellStyle name="常规 5 5 11" xfId="1567"/>
    <cellStyle name="常规 8 8" xfId="1568"/>
    <cellStyle name="常规 4 6 6" xfId="1569"/>
    <cellStyle name="千位分隔 2 8 10" xfId="1570"/>
    <cellStyle name="千位分隔 2 3 2 8" xfId="1571"/>
    <cellStyle name="常规 5 5 12" xfId="1572"/>
    <cellStyle name="常规 8 9" xfId="1573"/>
    <cellStyle name="常规 4 6 7" xfId="1574"/>
    <cellStyle name="千位分隔 2 8 11" xfId="1575"/>
    <cellStyle name="千位分隔 2 3 2 9" xfId="1576"/>
    <cellStyle name="常规 5 5 13" xfId="1577"/>
    <cellStyle name="常规 4 6 8" xfId="1578"/>
    <cellStyle name="千位分隔 2 8 12" xfId="1579"/>
    <cellStyle name="常规 5 5 14" xfId="1580"/>
    <cellStyle name="常规 4 6 9" xfId="1581"/>
    <cellStyle name="常规 9 30" xfId="1582"/>
    <cellStyle name="常规 9 25" xfId="1583"/>
    <cellStyle name="常规 4 7 10" xfId="1584"/>
    <cellStyle name="千位分隔 2 3 3 16" xfId="1585"/>
    <cellStyle name="常规 6 5 2" xfId="1586"/>
    <cellStyle name="常规 9 31" xfId="1587"/>
    <cellStyle name="常规 9 26" xfId="1588"/>
    <cellStyle name="常规 4 7 11" xfId="1589"/>
    <cellStyle name="千位分隔 2 3 3 17" xfId="1590"/>
    <cellStyle name="常规 6 5 3" xfId="1591"/>
    <cellStyle name="常规 9 27" xfId="1592"/>
    <cellStyle name="常规 4 7 12" xfId="1593"/>
    <cellStyle name="千位分隔 2 3 3 18" xfId="1594"/>
    <cellStyle name="常规 6 5 4" xfId="1595"/>
    <cellStyle name="常规 9 28" xfId="1596"/>
    <cellStyle name="常规 4 7 13" xfId="1597"/>
    <cellStyle name="常规 9 29" xfId="1598"/>
    <cellStyle name="常规 4 7 14" xfId="1599"/>
    <cellStyle name="常规 4 7 15" xfId="1600"/>
    <cellStyle name="常规 4 7 16" xfId="1601"/>
    <cellStyle name="常规 4 7 17" xfId="1602"/>
    <cellStyle name="常规 4 7 18" xfId="1603"/>
    <cellStyle name="常规 4 7 19" xfId="1604"/>
    <cellStyle name="常规 4 7 9" xfId="1605"/>
    <cellStyle name="千位分隔 2 5 6 9" xfId="1606"/>
    <cellStyle name="常规 4 8 17" xfId="1607"/>
    <cellStyle name="常规 4 8 18" xfId="1608"/>
    <cellStyle name="常规 4 8 19" xfId="1609"/>
    <cellStyle name="常规 4 8 6" xfId="1610"/>
    <cellStyle name="常规 4 8 7" xfId="1611"/>
    <cellStyle name="常规 4 8 8" xfId="1612"/>
    <cellStyle name="常规 4 8 9" xfId="1613"/>
    <cellStyle name="常规 4 9 17" xfId="1614"/>
    <cellStyle name="常规 4 9 18" xfId="1615"/>
    <cellStyle name="常规 4 9 19" xfId="1616"/>
    <cellStyle name="常规 4 9 2" xfId="1617"/>
    <cellStyle name="常规 4 9 3" xfId="1618"/>
    <cellStyle name="常规 4 9 4" xfId="1619"/>
    <cellStyle name="常规 4 9 5" xfId="1620"/>
    <cellStyle name="常规 4 9 6" xfId="1621"/>
    <cellStyle name="常规 4 9 7" xfId="1622"/>
    <cellStyle name="常规 4 9 8" xfId="1623"/>
    <cellStyle name="常规 4 9 9" xfId="1624"/>
    <cellStyle name="千位分隔 4 7 4" xfId="1625"/>
    <cellStyle name="常规 50" xfId="1626"/>
    <cellStyle name="常规 45" xfId="1627"/>
    <cellStyle name="千位分隔 4 7 5" xfId="1628"/>
    <cellStyle name="常规 51" xfId="1629"/>
    <cellStyle name="常规 46" xfId="1630"/>
    <cellStyle name="千位分隔 4 7 6" xfId="1631"/>
    <cellStyle name="常规 52" xfId="1632"/>
    <cellStyle name="常规 47" xfId="1633"/>
    <cellStyle name="千位分隔 4 7 7" xfId="1634"/>
    <cellStyle name="常规 53" xfId="1635"/>
    <cellStyle name="常规 48" xfId="1636"/>
    <cellStyle name="千位分隔 4 7 8" xfId="1637"/>
    <cellStyle name="常规 54" xfId="1638"/>
    <cellStyle name="常规 49" xfId="1639"/>
    <cellStyle name="常规 5 10" xfId="1640"/>
    <cellStyle name="常规 70" xfId="1641"/>
    <cellStyle name="常规 65" xfId="1642"/>
    <cellStyle name="常规 5 10 10" xfId="1643"/>
    <cellStyle name="常规 71" xfId="1644"/>
    <cellStyle name="常规 66" xfId="1645"/>
    <cellStyle name="常规 5 10 11" xfId="1646"/>
    <cellStyle name="常规 72" xfId="1647"/>
    <cellStyle name="常规 67" xfId="1648"/>
    <cellStyle name="常规 5 10 12" xfId="1649"/>
    <cellStyle name="常规 73" xfId="1650"/>
    <cellStyle name="常规 68" xfId="1651"/>
    <cellStyle name="常规 5 10 13" xfId="1652"/>
    <cellStyle name="常规 74" xfId="1653"/>
    <cellStyle name="常规 69" xfId="1654"/>
    <cellStyle name="常规 5 10 14" xfId="1655"/>
    <cellStyle name="常规 80" xfId="1656"/>
    <cellStyle name="常规 75" xfId="1657"/>
    <cellStyle name="常规 5 10 15" xfId="1658"/>
    <cellStyle name="常规 81" xfId="1659"/>
    <cellStyle name="常规 76" xfId="1660"/>
    <cellStyle name="常规 5 10 16" xfId="1661"/>
    <cellStyle name="常规 82" xfId="1662"/>
    <cellStyle name="常规 77" xfId="1663"/>
    <cellStyle name="常规 5 10 17" xfId="1664"/>
    <cellStyle name="常规 83" xfId="1665"/>
    <cellStyle name="常规 78" xfId="1666"/>
    <cellStyle name="常规 5 10 18" xfId="1667"/>
    <cellStyle name="常规 84" xfId="1668"/>
    <cellStyle name="常规 79" xfId="1669"/>
    <cellStyle name="常规 5 10 19" xfId="1670"/>
    <cellStyle name="常规 5 10 4" xfId="1671"/>
    <cellStyle name="常规 5 10 5" xfId="1672"/>
    <cellStyle name="常规 5 10 6" xfId="1673"/>
    <cellStyle name="常规 5 10 7" xfId="1674"/>
    <cellStyle name="常规 5 10 8" xfId="1675"/>
    <cellStyle name="常规 5 10 9" xfId="1676"/>
    <cellStyle name="常规 5 11" xfId="1677"/>
    <cellStyle name="常规 5 11 10" xfId="1678"/>
    <cellStyle name="常规 5 11 11" xfId="1679"/>
    <cellStyle name="常规 5 11 12" xfId="1680"/>
    <cellStyle name="常规 5 11 13" xfId="1681"/>
    <cellStyle name="常规 5 11 14" xfId="1682"/>
    <cellStyle name="常规 5 11 15" xfId="1683"/>
    <cellStyle name="常规 5 11 16" xfId="1684"/>
    <cellStyle name="常规 5 11 17" xfId="1685"/>
    <cellStyle name="常规 5 11 18" xfId="1686"/>
    <cellStyle name="常规 5 11 19" xfId="1687"/>
    <cellStyle name="常规 5 11 4" xfId="1688"/>
    <cellStyle name="常规 5 12" xfId="1689"/>
    <cellStyle name="常规 5 12 4" xfId="1690"/>
    <cellStyle name="常规 5 13" xfId="1691"/>
    <cellStyle name="常规 5 14" xfId="1692"/>
    <cellStyle name="常规 5 20" xfId="1693"/>
    <cellStyle name="常规 5 15" xfId="1694"/>
    <cellStyle name="常规 5 21" xfId="1695"/>
    <cellStyle name="常规 5 16" xfId="1696"/>
    <cellStyle name="千位分隔 2 15 3 5" xfId="1697"/>
    <cellStyle name="常规 5 21 2" xfId="1698"/>
    <cellStyle name="常规 5 16 2" xfId="1699"/>
    <cellStyle name="千位分隔 2 15 3 6" xfId="1700"/>
    <cellStyle name="常规 5 21 3" xfId="1701"/>
    <cellStyle name="常规 5 16 3" xfId="1702"/>
    <cellStyle name="千位分隔 2 15 3 7" xfId="1703"/>
    <cellStyle name="常规 5 21 4" xfId="1704"/>
    <cellStyle name="常规 5 16 4" xfId="1705"/>
    <cellStyle name="常规 5 22" xfId="1706"/>
    <cellStyle name="常规 5 17" xfId="1707"/>
    <cellStyle name="千位分隔 2 15 4 5" xfId="1708"/>
    <cellStyle name="常规 5 22 2" xfId="1709"/>
    <cellStyle name="常规 5 17 2" xfId="1710"/>
    <cellStyle name="千位分隔 2 15 4 6" xfId="1711"/>
    <cellStyle name="常规 5 22 3" xfId="1712"/>
    <cellStyle name="常规 5 17 3" xfId="1713"/>
    <cellStyle name="千位分隔 2 15 4 7" xfId="1714"/>
    <cellStyle name="常规 5 22 4" xfId="1715"/>
    <cellStyle name="常规 5 17 4" xfId="1716"/>
    <cellStyle name="常规 5 23" xfId="1717"/>
    <cellStyle name="常规 5 18" xfId="1718"/>
    <cellStyle name="千位分隔 2 2 2 13" xfId="1719"/>
    <cellStyle name="常规 5 23 2" xfId="1720"/>
    <cellStyle name="常规 5 18 2" xfId="1721"/>
    <cellStyle name="千位分隔 2 2 2 14" xfId="1722"/>
    <cellStyle name="常规 5 23 3" xfId="1723"/>
    <cellStyle name="常规 5 18 3" xfId="1724"/>
    <cellStyle name="千位分隔 2 17 8" xfId="1725"/>
    <cellStyle name="常规 5 2 10" xfId="1726"/>
    <cellStyle name="常规 5 2 10 2" xfId="1727"/>
    <cellStyle name="常规 5 2 10 3" xfId="1728"/>
    <cellStyle name="常规 5 2 10 4" xfId="1729"/>
    <cellStyle name="千位分隔 2 17 9" xfId="1730"/>
    <cellStyle name="常规 5 2 11" xfId="1731"/>
    <cellStyle name="常规 5 2 11 2" xfId="1732"/>
    <cellStyle name="常规 5 2 11 3" xfId="1733"/>
    <cellStyle name="常规 5 2 11 4" xfId="1734"/>
    <cellStyle name="千位分隔 2 5 10" xfId="1735"/>
    <cellStyle name="常规 5 2 12" xfId="1736"/>
    <cellStyle name="千位分隔 2 5 10 4" xfId="1737"/>
    <cellStyle name="常规 5 2 12 4" xfId="1738"/>
    <cellStyle name="千位分隔 2 5 11" xfId="1739"/>
    <cellStyle name="常规 5 2 13" xfId="1740"/>
    <cellStyle name="千位分隔 2 9 2 17" xfId="1741"/>
    <cellStyle name="千位分隔 2 5 11 4" xfId="1742"/>
    <cellStyle name="常规 5 2 13 4" xfId="1743"/>
    <cellStyle name="千位分隔 2 5 12" xfId="1744"/>
    <cellStyle name="常规 5 2 14" xfId="1745"/>
    <cellStyle name="千位分隔 2 5 12 2" xfId="1746"/>
    <cellStyle name="常规 5 2 14 2" xfId="1747"/>
    <cellStyle name="千位分隔 2 5 12 3" xfId="1748"/>
    <cellStyle name="常规 5 2 14 3" xfId="1749"/>
    <cellStyle name="千位分隔 2 5 12 4" xfId="1750"/>
    <cellStyle name="常规 5 2 14 4" xfId="1751"/>
    <cellStyle name="千位分隔 2 5 13" xfId="1752"/>
    <cellStyle name="常规 5 2 20" xfId="1753"/>
    <cellStyle name="常规 5 2 15" xfId="1754"/>
    <cellStyle name="千位分隔 2 5 13 2" xfId="1755"/>
    <cellStyle name="常规 5 2 15 2" xfId="1756"/>
    <cellStyle name="千位分隔 2 5 13 3" xfId="1757"/>
    <cellStyle name="常规 5 2 15 3" xfId="1758"/>
    <cellStyle name="千位分隔 2 5 13 4" xfId="1759"/>
    <cellStyle name="常规 5 2 15 4" xfId="1760"/>
    <cellStyle name="千位分隔 2 5 14" xfId="1761"/>
    <cellStyle name="常规 5 2 21" xfId="1762"/>
    <cellStyle name="常规 5 2 16" xfId="1763"/>
    <cellStyle name="千位分隔 2 5 14 2" xfId="1764"/>
    <cellStyle name="常规 5 2 16 2" xfId="1765"/>
    <cellStyle name="千位分隔 2 5 14 3" xfId="1766"/>
    <cellStyle name="常规 5 2 16 3" xfId="1767"/>
    <cellStyle name="千位分隔 2 5 14 4" xfId="1768"/>
    <cellStyle name="常规 5 2 16 4" xfId="1769"/>
    <cellStyle name="千位分隔 2 5 20" xfId="1770"/>
    <cellStyle name="千位分隔 2 5 15" xfId="1771"/>
    <cellStyle name="常规 5 2 22" xfId="1772"/>
    <cellStyle name="常规 5 2 17" xfId="1773"/>
    <cellStyle name="千位分隔 2 5 21" xfId="1774"/>
    <cellStyle name="千位分隔 2 5 16" xfId="1775"/>
    <cellStyle name="常规 5 2 23" xfId="1776"/>
    <cellStyle name="常规 5 2 18" xfId="1777"/>
    <cellStyle name="千位分隔 2 5 22" xfId="1778"/>
    <cellStyle name="千位分隔 2 5 17" xfId="1779"/>
    <cellStyle name="常规 5 2 24" xfId="1780"/>
    <cellStyle name="常规 5 2 19" xfId="1781"/>
    <cellStyle name="常规 5 2 2" xfId="1782"/>
    <cellStyle name="常规 5 2 2 2" xfId="1783"/>
    <cellStyle name="常规 5 2 2 3" xfId="1784"/>
    <cellStyle name="常规 5 2 2 4" xfId="1785"/>
    <cellStyle name="常规 5 2 2 5" xfId="1786"/>
    <cellStyle name="常规 5 2 2 6" xfId="1787"/>
    <cellStyle name="千位分隔 2 5 24" xfId="1788"/>
    <cellStyle name="千位分隔 2 5 19" xfId="1789"/>
    <cellStyle name="常规 5 2 31" xfId="1790"/>
    <cellStyle name="常规 5 2 26" xfId="1791"/>
    <cellStyle name="千位分隔 2 5 30" xfId="1792"/>
    <cellStyle name="千位分隔 2 5 25" xfId="1793"/>
    <cellStyle name="常规 5 2 32" xfId="1794"/>
    <cellStyle name="常规 5 2 27" xfId="1795"/>
    <cellStyle name="千位分隔 2 5 31" xfId="1796"/>
    <cellStyle name="千位分隔 2 5 26" xfId="1797"/>
    <cellStyle name="常规 5 2 33" xfId="1798"/>
    <cellStyle name="常规 5 2 28" xfId="1799"/>
    <cellStyle name="千位分隔 2 5 32" xfId="1800"/>
    <cellStyle name="千位分隔 2 5 27" xfId="1801"/>
    <cellStyle name="常规 5 2 34" xfId="1802"/>
    <cellStyle name="常规 5 2 29" xfId="1803"/>
    <cellStyle name="常规 5 2 3" xfId="1804"/>
    <cellStyle name="千位分隔 2 17 17" xfId="1805"/>
    <cellStyle name="常规 5 2 3 2" xfId="1806"/>
    <cellStyle name="千位分隔 2 17 18" xfId="1807"/>
    <cellStyle name="常规 5 2 3 3" xfId="1808"/>
    <cellStyle name="千位分隔 2 17 19" xfId="1809"/>
    <cellStyle name="常规 5 2 3 4" xfId="1810"/>
    <cellStyle name="千位分隔 2 5 33" xfId="1811"/>
    <cellStyle name="千位分隔 2 5 28" xfId="1812"/>
    <cellStyle name="常规 5 2 35" xfId="1813"/>
    <cellStyle name="常规 5 2 4" xfId="1814"/>
    <cellStyle name="常规 5 2 4 2" xfId="1815"/>
    <cellStyle name="常规 5 2 4 3" xfId="1816"/>
    <cellStyle name="常规 5 2 4 4" xfId="1817"/>
    <cellStyle name="常规 5 2 5" xfId="1818"/>
    <cellStyle name="常规 5 2 5 2" xfId="1819"/>
    <cellStyle name="常规 5 2 5 3" xfId="1820"/>
    <cellStyle name="常规 5 2 5 4" xfId="1821"/>
    <cellStyle name="常规 5 2 6" xfId="1822"/>
    <cellStyle name="常规 5 2 6 2" xfId="1823"/>
    <cellStyle name="常规 5 2 6 3" xfId="1824"/>
    <cellStyle name="常规 5 2 6 4" xfId="1825"/>
    <cellStyle name="常规 5 2 7" xfId="1826"/>
    <cellStyle name="常规 5 2 7 2" xfId="1827"/>
    <cellStyle name="常规 5 2 7 3" xfId="1828"/>
    <cellStyle name="常规 5 2 7 4" xfId="1829"/>
    <cellStyle name="常规 5 25 4" xfId="1830"/>
    <cellStyle name="常规 5 3 10" xfId="1831"/>
    <cellStyle name="常规 5 3 11" xfId="1832"/>
    <cellStyle name="千位分隔 2 6 10" xfId="1833"/>
    <cellStyle name="常规 5 3 12" xfId="1834"/>
    <cellStyle name="千位分隔 2 6 11" xfId="1835"/>
    <cellStyle name="常规 5 3 13" xfId="1836"/>
    <cellStyle name="千位分隔 2 6 12" xfId="1837"/>
    <cellStyle name="常规 5 3 14" xfId="1838"/>
    <cellStyle name="千位分隔 2 6 13" xfId="1839"/>
    <cellStyle name="常规 5 3 15" xfId="1840"/>
    <cellStyle name="千位分隔 2 6 14" xfId="1841"/>
    <cellStyle name="常规 5 3 16" xfId="1842"/>
    <cellStyle name="千位分隔 2 6 20" xfId="1843"/>
    <cellStyle name="千位分隔 2 6 15" xfId="1844"/>
    <cellStyle name="常规 5 3 17" xfId="1845"/>
    <cellStyle name="千位分隔 2 6 21" xfId="1846"/>
    <cellStyle name="千位分隔 2 6 16" xfId="1847"/>
    <cellStyle name="常规 5 3 18" xfId="1848"/>
    <cellStyle name="千位分隔 2 6 22" xfId="1849"/>
    <cellStyle name="千位分隔 2 6 17" xfId="1850"/>
    <cellStyle name="常规 5 3 19" xfId="1851"/>
    <cellStyle name="常规 5 3 6" xfId="1852"/>
    <cellStyle name="常规 5 3 7" xfId="1853"/>
    <cellStyle name="常规 5 3 8" xfId="1854"/>
    <cellStyle name="常规 5 3 9" xfId="1855"/>
    <cellStyle name="千位分隔 2 7 11" xfId="1856"/>
    <cellStyle name="常规 5 4 13" xfId="1857"/>
    <cellStyle name="千位分隔 2 7 12" xfId="1858"/>
    <cellStyle name="常规 5 4 14" xfId="1859"/>
    <cellStyle name="千位分隔 2 7 13" xfId="1860"/>
    <cellStyle name="常规 5 4 15" xfId="1861"/>
    <cellStyle name="千位分隔 2 7 14" xfId="1862"/>
    <cellStyle name="常规 5 4 16" xfId="1863"/>
    <cellStyle name="千位分隔 2 7 20" xfId="1864"/>
    <cellStyle name="千位分隔 2 7 15" xfId="1865"/>
    <cellStyle name="常规 5 4 17" xfId="1866"/>
    <cellStyle name="千位分隔 2 7 21" xfId="1867"/>
    <cellStyle name="千位分隔 2 7 16" xfId="1868"/>
    <cellStyle name="常规 5 4 18" xfId="1869"/>
    <cellStyle name="千位分隔 2 7 22" xfId="1870"/>
    <cellStyle name="千位分隔 2 7 17" xfId="1871"/>
    <cellStyle name="常规 5 4 19" xfId="1872"/>
    <cellStyle name="常规 5 4 2" xfId="1873"/>
    <cellStyle name="常规 5 4 3" xfId="1874"/>
    <cellStyle name="常规 5 4 4" xfId="1875"/>
    <cellStyle name="常规 5 4 5" xfId="1876"/>
    <cellStyle name="常规 5 4 6" xfId="1877"/>
    <cellStyle name="常规 5 4 7" xfId="1878"/>
    <cellStyle name="常规 5 4 8" xfId="1879"/>
    <cellStyle name="千位分隔 2 8 13" xfId="1880"/>
    <cellStyle name="常规 5 5 15" xfId="1881"/>
    <cellStyle name="千位分隔 2 8 14" xfId="1882"/>
    <cellStyle name="常规 5 5 16" xfId="1883"/>
    <cellStyle name="千位分隔 2 8 20" xfId="1884"/>
    <cellStyle name="千位分隔 2 8 15" xfId="1885"/>
    <cellStyle name="常规 5 5 17" xfId="1886"/>
    <cellStyle name="千位分隔 2 8 21" xfId="1887"/>
    <cellStyle name="千位分隔 2 8 16" xfId="1888"/>
    <cellStyle name="常规 5 5 18" xfId="1889"/>
    <cellStyle name="千位分隔 2 8 22" xfId="1890"/>
    <cellStyle name="千位分隔 2 8 17" xfId="1891"/>
    <cellStyle name="常规 5 5 19" xfId="1892"/>
    <cellStyle name="千位分隔 2 3 7 6" xfId="1893"/>
    <cellStyle name="常规 5 6 10" xfId="1894"/>
    <cellStyle name="千位分隔 2 3 7 7" xfId="1895"/>
    <cellStyle name="常规 5 6 11" xfId="1896"/>
    <cellStyle name="千位分隔 2 9 10" xfId="1897"/>
    <cellStyle name="千位分隔 2 3 7 8" xfId="1898"/>
    <cellStyle name="常规 5 6 12" xfId="1899"/>
    <cellStyle name="千位分隔 2 9 11" xfId="1900"/>
    <cellStyle name="千位分隔 2 3 7 9" xfId="1901"/>
    <cellStyle name="常规 5 6 13" xfId="1902"/>
    <cellStyle name="千位分隔 2 9 12" xfId="1903"/>
    <cellStyle name="常规 9 14 2" xfId="1904"/>
    <cellStyle name="常规 5 6 14" xfId="1905"/>
    <cellStyle name="千位分隔 2 9 13" xfId="1906"/>
    <cellStyle name="常规 9 14 3" xfId="1907"/>
    <cellStyle name="常规 5 6 15" xfId="1908"/>
    <cellStyle name="千位分隔 2 9 14" xfId="1909"/>
    <cellStyle name="常规 9 14 4" xfId="1910"/>
    <cellStyle name="常规 5 6 16" xfId="1911"/>
    <cellStyle name="千位分隔 2 9 20" xfId="1912"/>
    <cellStyle name="千位分隔 2 9 15" xfId="1913"/>
    <cellStyle name="常规 5 6 17" xfId="1914"/>
    <cellStyle name="千位分隔 2 9 21" xfId="1915"/>
    <cellStyle name="千位分隔 2 9 16" xfId="1916"/>
    <cellStyle name="常规 5 6 18" xfId="1917"/>
    <cellStyle name="千位分隔 2 9 22" xfId="1918"/>
    <cellStyle name="千位分隔 2 9 17" xfId="1919"/>
    <cellStyle name="常规 5 6 19" xfId="1920"/>
    <cellStyle name="千位分隔 2 4 6 12" xfId="1921"/>
    <cellStyle name="常规 5 6 2" xfId="1922"/>
    <cellStyle name="千位分隔 2 4 6 13" xfId="1923"/>
    <cellStyle name="常规 5 6 3" xfId="1924"/>
    <cellStyle name="千位分隔 2 4 6 14" xfId="1925"/>
    <cellStyle name="常规 5 6 4" xfId="1926"/>
    <cellStyle name="千位分隔 2 4 6 15" xfId="1927"/>
    <cellStyle name="常规 5 6 5" xfId="1928"/>
    <cellStyle name="千位分隔 2 4 6 17" xfId="1929"/>
    <cellStyle name="常规 5 6 7" xfId="1930"/>
    <cellStyle name="常规 5 7 10" xfId="1931"/>
    <cellStyle name="常规 5 7 11" xfId="1932"/>
    <cellStyle name="常规 5 7 12" xfId="1933"/>
    <cellStyle name="常规 5 7 13" xfId="1934"/>
    <cellStyle name="常规 5 7 14" xfId="1935"/>
    <cellStyle name="常规 5 7 15" xfId="1936"/>
    <cellStyle name="千位分隔 2 2 12 2" xfId="1937"/>
    <cellStyle name="常规 5 7 16" xfId="1938"/>
    <cellStyle name="千位分隔 2 2 12 3" xfId="1939"/>
    <cellStyle name="常规 5 7 17" xfId="1940"/>
    <cellStyle name="千位分隔 2 2 12 4" xfId="1941"/>
    <cellStyle name="常规 5 7 18" xfId="1942"/>
    <cellStyle name="常规 5 7 19" xfId="1943"/>
    <cellStyle name="常规 5 7 2" xfId="1944"/>
    <cellStyle name="常规 5 7 3" xfId="1945"/>
    <cellStyle name="常规 5 7 4" xfId="1946"/>
    <cellStyle name="常规 5 7 5" xfId="1947"/>
    <cellStyle name="常规 5 7 6" xfId="1948"/>
    <cellStyle name="常规 5 7 7" xfId="1949"/>
    <cellStyle name="常规 8 3 3" xfId="1950"/>
    <cellStyle name="常规 5 8 10" xfId="1951"/>
    <cellStyle name="常规 8 3 4" xfId="1952"/>
    <cellStyle name="常规 5 8 11" xfId="1953"/>
    <cellStyle name="常规 5 8 12" xfId="1954"/>
    <cellStyle name="常规 5 8 13" xfId="1955"/>
    <cellStyle name="千位分隔 2 10 10" xfId="1956"/>
    <cellStyle name="常规 5 8 14" xfId="1957"/>
    <cellStyle name="千位分隔 2 10 11" xfId="1958"/>
    <cellStyle name="常规 5 8 15" xfId="1959"/>
    <cellStyle name="千位分隔 2 2 22 2" xfId="1960"/>
    <cellStyle name="千位分隔 2 2 17 2" xfId="1961"/>
    <cellStyle name="千位分隔 2 10 12" xfId="1962"/>
    <cellStyle name="常规 5 8 16" xfId="1963"/>
    <cellStyle name="千位分隔 2 2 22 3" xfId="1964"/>
    <cellStyle name="千位分隔 2 2 17 3" xfId="1965"/>
    <cellStyle name="千位分隔 2 10 13" xfId="1966"/>
    <cellStyle name="常规 5 8 17" xfId="1967"/>
    <cellStyle name="千位分隔 2 2 22 4" xfId="1968"/>
    <cellStyle name="千位分隔 2 2 17 4" xfId="1969"/>
    <cellStyle name="千位分隔 2 10 14" xfId="1970"/>
    <cellStyle name="常规 5 8 18" xfId="1971"/>
    <cellStyle name="千位分隔 2 10 20" xfId="1972"/>
    <cellStyle name="千位分隔 2 10 15" xfId="1973"/>
    <cellStyle name="常规 5 8 19" xfId="1974"/>
    <cellStyle name="常规 5 8 2" xfId="1975"/>
    <cellStyle name="常规 5 8 3" xfId="1976"/>
    <cellStyle name="常规 5 8 4" xfId="1977"/>
    <cellStyle name="常规 5 8 5" xfId="1978"/>
    <cellStyle name="常规 5 8 6" xfId="1979"/>
    <cellStyle name="常规 5 8 7" xfId="1980"/>
    <cellStyle name="常规 8 8 3" xfId="1981"/>
    <cellStyle name="常规 5 9 10" xfId="1982"/>
    <cellStyle name="常规 8 8 4" xfId="1983"/>
    <cellStyle name="常规 5 9 11" xfId="1984"/>
    <cellStyle name="常规 5 9 12" xfId="1985"/>
    <cellStyle name="常规 5 9 13" xfId="1986"/>
    <cellStyle name="千位分隔 2 11 10" xfId="1987"/>
    <cellStyle name="常规 5 9 14" xfId="1988"/>
    <cellStyle name="千位分隔 2 11 11" xfId="1989"/>
    <cellStyle name="常规 5 9 15" xfId="1990"/>
    <cellStyle name="千位分隔 2 11 12" xfId="1991"/>
    <cellStyle name="常规 5 9 16" xfId="1992"/>
    <cellStyle name="千位分隔 2 11 13" xfId="1993"/>
    <cellStyle name="常规 5 9 17" xfId="1994"/>
    <cellStyle name="千位分隔 2 11 14" xfId="1995"/>
    <cellStyle name="常规 5 9 18" xfId="1996"/>
    <cellStyle name="千位分隔 2 11 20" xfId="1997"/>
    <cellStyle name="千位分隔 2 11 15" xfId="1998"/>
    <cellStyle name="常规 5 9 19" xfId="1999"/>
    <cellStyle name="常规 5 9 5" xfId="2000"/>
    <cellStyle name="常规 5 9 6" xfId="2001"/>
    <cellStyle name="常规 5 9 7" xfId="2002"/>
    <cellStyle name="常规 63" xfId="2003"/>
    <cellStyle name="常规 58" xfId="2004"/>
    <cellStyle name="常规 64" xfId="2005"/>
    <cellStyle name="常规 59" xfId="2006"/>
    <cellStyle name="常规 6 10" xfId="2007"/>
    <cellStyle name="常规 6 10 2" xfId="2008"/>
    <cellStyle name="常规 6 10 3" xfId="2009"/>
    <cellStyle name="常规 6 10 4" xfId="2010"/>
    <cellStyle name="常规 6 11 2" xfId="2011"/>
    <cellStyle name="常规 6 11 3" xfId="2012"/>
    <cellStyle name="常规 6 11 4" xfId="2013"/>
    <cellStyle name="常规 6 12 2" xfId="2014"/>
    <cellStyle name="常规 6 12 3" xfId="2015"/>
    <cellStyle name="常规 6 12 4" xfId="2016"/>
    <cellStyle name="常规 6 13 2" xfId="2017"/>
    <cellStyle name="常规 6 13 3" xfId="2018"/>
    <cellStyle name="常规 6 14" xfId="2019"/>
    <cellStyle name="常规 6 14 2" xfId="2020"/>
    <cellStyle name="常规 6 14 3" xfId="2021"/>
    <cellStyle name="常规 6 14 4" xfId="2022"/>
    <cellStyle name="常规 6 20" xfId="2023"/>
    <cellStyle name="常规 6 15" xfId="2024"/>
    <cellStyle name="常规 6 15 4" xfId="2025"/>
    <cellStyle name="常规 6 21" xfId="2026"/>
    <cellStyle name="常规 6 16" xfId="2027"/>
    <cellStyle name="常规 6 16 2" xfId="2028"/>
    <cellStyle name="常规 6 16 3" xfId="2029"/>
    <cellStyle name="常规 6 16 4" xfId="2030"/>
    <cellStyle name="常规 6 22" xfId="2031"/>
    <cellStyle name="常规 6 17" xfId="2032"/>
    <cellStyle name="常规 6 23" xfId="2033"/>
    <cellStyle name="常规 6 18" xfId="2034"/>
    <cellStyle name="常规 6 2 2" xfId="2035"/>
    <cellStyle name="常规 6 2 3" xfId="2036"/>
    <cellStyle name="常规 6 2 4" xfId="2037"/>
    <cellStyle name="常规 6 2 5" xfId="2038"/>
    <cellStyle name="常规 6 2 6" xfId="2039"/>
    <cellStyle name="常规 6 3 2" xfId="2040"/>
    <cellStyle name="常规 6 3 3" xfId="2041"/>
    <cellStyle name="常规 6 3 4" xfId="2042"/>
    <cellStyle name="常规 6 4 2" xfId="2043"/>
    <cellStyle name="常规 6 4 3" xfId="2044"/>
    <cellStyle name="常规 6 4 4" xfId="2045"/>
    <cellStyle name="常规 6 6 2" xfId="2046"/>
    <cellStyle name="常规 6 6 3" xfId="2047"/>
    <cellStyle name="常规 6 6 4" xfId="2048"/>
    <cellStyle name="常规 6 7 2" xfId="2049"/>
    <cellStyle name="常规 6 7 3" xfId="2050"/>
    <cellStyle name="常规 6 7 4" xfId="2051"/>
    <cellStyle name="常规 6 8 2" xfId="2052"/>
    <cellStyle name="常规 6 8 3" xfId="2053"/>
    <cellStyle name="常规 6 8 4" xfId="2054"/>
    <cellStyle name="常规 6 9 2" xfId="2055"/>
    <cellStyle name="常规 6 9 3" xfId="2056"/>
    <cellStyle name="常规 6 9 4" xfId="2057"/>
    <cellStyle name="常规 7" xfId="2058"/>
    <cellStyle name="常规 8 10" xfId="2059"/>
    <cellStyle name="常规 8 10 2" xfId="2060"/>
    <cellStyle name="常规 9 3 3" xfId="2061"/>
    <cellStyle name="常规 8 10 3" xfId="2062"/>
    <cellStyle name="常规 9 3 4" xfId="2063"/>
    <cellStyle name="常规 8 10 4" xfId="2064"/>
    <cellStyle name="常规 8 11" xfId="2065"/>
    <cellStyle name="常规 8 11 2" xfId="2066"/>
    <cellStyle name="常规 9 4 3" xfId="2067"/>
    <cellStyle name="常规 8 11 3" xfId="2068"/>
    <cellStyle name="常规 9 4 4" xfId="2069"/>
    <cellStyle name="常规 8 11 4" xfId="2070"/>
    <cellStyle name="常规 8 12" xfId="2071"/>
    <cellStyle name="常规 8 12 2" xfId="2072"/>
    <cellStyle name="常规 9 5 3" xfId="2073"/>
    <cellStyle name="常规 8 12 3" xfId="2074"/>
    <cellStyle name="常规 9 5 4" xfId="2075"/>
    <cellStyle name="常规 8 12 4" xfId="2076"/>
    <cellStyle name="常规 8 13" xfId="2077"/>
    <cellStyle name="常规 8 13 2" xfId="2078"/>
    <cellStyle name="常规 9 6 3" xfId="2079"/>
    <cellStyle name="常规 8 13 3" xfId="2080"/>
    <cellStyle name="常规 9 6 4" xfId="2081"/>
    <cellStyle name="常规 8 13 4" xfId="2082"/>
    <cellStyle name="常规 8 14" xfId="2083"/>
    <cellStyle name="常规 8 15" xfId="2084"/>
    <cellStyle name="常规 8 20" xfId="2085"/>
    <cellStyle name="常规 8 15 2" xfId="2086"/>
    <cellStyle name="常规 9 8 3" xfId="2087"/>
    <cellStyle name="常规 8 15 3" xfId="2088"/>
    <cellStyle name="常规 9 8 4" xfId="2089"/>
    <cellStyle name="常规 8 15 4" xfId="2090"/>
    <cellStyle name="常规 8 16" xfId="2091"/>
    <cellStyle name="常规 8 21" xfId="2092"/>
    <cellStyle name="常规 8 16 2" xfId="2093"/>
    <cellStyle name="常规 9 9 3" xfId="2094"/>
    <cellStyle name="常规 8 16 3" xfId="2095"/>
    <cellStyle name="常规 9 9 4" xfId="2096"/>
    <cellStyle name="常规 8 16 4" xfId="2097"/>
    <cellStyle name="常规 8 17" xfId="2098"/>
    <cellStyle name="常规 8 22" xfId="2099"/>
    <cellStyle name="常规 8 18" xfId="2100"/>
    <cellStyle name="常规 8 23" xfId="2101"/>
    <cellStyle name="常规 8 19" xfId="2102"/>
    <cellStyle name="常规 8 24" xfId="2103"/>
    <cellStyle name="常规 8 2" xfId="2104"/>
    <cellStyle name="常规 8 2 4" xfId="2105"/>
    <cellStyle name="千位分隔 2 6 3 10" xfId="2106"/>
    <cellStyle name="常规 8 3" xfId="2107"/>
    <cellStyle name="常规 8 3 2" xfId="2108"/>
    <cellStyle name="常规 8 4 2" xfId="2109"/>
    <cellStyle name="常规 8 4 3" xfId="2110"/>
    <cellStyle name="常规 8 4 4" xfId="2111"/>
    <cellStyle name="常规 8 5 4" xfId="2112"/>
    <cellStyle name="常规 8 6 2" xfId="2113"/>
    <cellStyle name="常规 8 6 3" xfId="2114"/>
    <cellStyle name="常规 8 6 4" xfId="2115"/>
    <cellStyle name="常规 8 8 2" xfId="2116"/>
    <cellStyle name="常规 8 9 2" xfId="2117"/>
    <cellStyle name="常规 8 9 3" xfId="2118"/>
    <cellStyle name="常规 8 9 4" xfId="2119"/>
    <cellStyle name="常规 86" xfId="2120"/>
    <cellStyle name="常规 91" xfId="2121"/>
    <cellStyle name="常规 87" xfId="2122"/>
    <cellStyle name="常规 92" xfId="2123"/>
    <cellStyle name="常规 88" xfId="2124"/>
    <cellStyle name="常规 93" xfId="2125"/>
    <cellStyle name="千位分隔 4 8 2" xfId="2126"/>
    <cellStyle name="常规 89" xfId="2127"/>
    <cellStyle name="常规 94" xfId="2128"/>
    <cellStyle name="千位分隔 4 8 3" xfId="2129"/>
    <cellStyle name="常规 9 10" xfId="2130"/>
    <cellStyle name="常规 9 10 2" xfId="2131"/>
    <cellStyle name="常规 9 10 3" xfId="2132"/>
    <cellStyle name="常规 9 10 4" xfId="2133"/>
    <cellStyle name="常规 9 11" xfId="2134"/>
    <cellStyle name="常规 9 11 2" xfId="2135"/>
    <cellStyle name="常规 9 11 3" xfId="2136"/>
    <cellStyle name="常规 9 11 4" xfId="2137"/>
    <cellStyle name="常规 9 12" xfId="2138"/>
    <cellStyle name="常规 9 12 2" xfId="2139"/>
    <cellStyle name="常规 9 12 3" xfId="2140"/>
    <cellStyle name="常规 9 12 4" xfId="2141"/>
    <cellStyle name="常规 9 13" xfId="2142"/>
    <cellStyle name="常规 9 13 2" xfId="2143"/>
    <cellStyle name="常规 9 13 3" xfId="2144"/>
    <cellStyle name="常规 9 13 4" xfId="2145"/>
    <cellStyle name="常规 9 14" xfId="2146"/>
    <cellStyle name="常规 9 15" xfId="2147"/>
    <cellStyle name="常规 9 20" xfId="2148"/>
    <cellStyle name="常规 9 15 2" xfId="2149"/>
    <cellStyle name="常规 9 15 3" xfId="2150"/>
    <cellStyle name="常规 9 15 4" xfId="2151"/>
    <cellStyle name="常规 9 16" xfId="2152"/>
    <cellStyle name="常规 9 21" xfId="2153"/>
    <cellStyle name="常规 9 16 2" xfId="2154"/>
    <cellStyle name="常规 9 16 3" xfId="2155"/>
    <cellStyle name="常规 9 16 4" xfId="2156"/>
    <cellStyle name="常规 9 17" xfId="2157"/>
    <cellStyle name="常规 9 22" xfId="2158"/>
    <cellStyle name="常规 9 18" xfId="2159"/>
    <cellStyle name="常规 9 23" xfId="2160"/>
    <cellStyle name="常规 9 19" xfId="2161"/>
    <cellStyle name="常规 9 24" xfId="2162"/>
    <cellStyle name="常规 9 3 2" xfId="2163"/>
    <cellStyle name="常规 9 4 2" xfId="2164"/>
    <cellStyle name="常规 9 5 2" xfId="2165"/>
    <cellStyle name="常规 9 6 2" xfId="2166"/>
    <cellStyle name="常规 9 8 2" xfId="2167"/>
    <cellStyle name="常规 9 9 2" xfId="2168"/>
    <cellStyle name="常规 95" xfId="2169"/>
    <cellStyle name="千位分隔 4 8 4" xfId="2170"/>
    <cellStyle name="常规 96" xfId="2171"/>
    <cellStyle name="千位分隔 4 8 5" xfId="2172"/>
    <cellStyle name="常规 97" xfId="2173"/>
    <cellStyle name="千位分隔 4 8 6" xfId="2174"/>
    <cellStyle name="常规 98" xfId="2175"/>
    <cellStyle name="千位分隔 4 8 7" xfId="2176"/>
    <cellStyle name="常规 99" xfId="2177"/>
    <cellStyle name="千位分隔 4 8 8" xfId="2178"/>
    <cellStyle name="常规_2006区级预算追加情况表" xfId="2179"/>
    <cellStyle name="千位分隔 2 13 11" xfId="2180"/>
    <cellStyle name="千位分隔 15" xfId="2181"/>
    <cellStyle name="千位分隔 2 14 3 17" xfId="2182"/>
    <cellStyle name="千位分隔 15 10" xfId="2183"/>
    <cellStyle name="千位分隔 15 11" xfId="2184"/>
    <cellStyle name="千位分隔 15 12" xfId="2185"/>
    <cellStyle name="千位分隔 15 13" xfId="2186"/>
    <cellStyle name="千位分隔 15 14" xfId="2187"/>
    <cellStyle name="千位分隔 15 15" xfId="2188"/>
    <cellStyle name="千位分隔 15 16" xfId="2189"/>
    <cellStyle name="千位分隔 2 7 2 2" xfId="2190"/>
    <cellStyle name="千位分隔 15 17" xfId="2191"/>
    <cellStyle name="千位分隔 2 7 2 3" xfId="2192"/>
    <cellStyle name="千位分隔 15 18" xfId="2193"/>
    <cellStyle name="千位分隔 2 7 2 4" xfId="2194"/>
    <cellStyle name="千位分隔 15 19" xfId="2195"/>
    <cellStyle name="千位分隔 2 7 2 5" xfId="2196"/>
    <cellStyle name="千位分隔 15 2" xfId="2197"/>
    <cellStyle name="千位分隔 2 3 2 14" xfId="2198"/>
    <cellStyle name="千位分隔 15 3" xfId="2199"/>
    <cellStyle name="千位分隔 2 3 2 15" xfId="2200"/>
    <cellStyle name="千位分隔 15 4" xfId="2201"/>
    <cellStyle name="千位分隔 2 3 2 16" xfId="2202"/>
    <cellStyle name="千位分隔 15 5" xfId="2203"/>
    <cellStyle name="千位分隔 2 3 2 17" xfId="2204"/>
    <cellStyle name="千位分隔 2 8 3 2" xfId="2205"/>
    <cellStyle name="千位分隔 15 6" xfId="2206"/>
    <cellStyle name="千位分隔 2 3 2 18" xfId="2207"/>
    <cellStyle name="千位分隔 2 8 3 3" xfId="2208"/>
    <cellStyle name="千位分隔 15 7" xfId="2209"/>
    <cellStyle name="千位分隔 2 3 2 19" xfId="2210"/>
    <cellStyle name="千位分隔 2 8 3 4" xfId="2211"/>
    <cellStyle name="千位分隔 15 8" xfId="2212"/>
    <cellStyle name="千位分隔 2 8 3 5" xfId="2213"/>
    <cellStyle name="千位分隔 15 9" xfId="2214"/>
    <cellStyle name="千位分隔 2 8 3 6" xfId="2215"/>
    <cellStyle name="千位分隔 2" xfId="2216"/>
    <cellStyle name="千位分隔 2 12 3 11" xfId="2217"/>
    <cellStyle name="千位分隔 2 10" xfId="2218"/>
    <cellStyle name="千位分隔 2 10 16" xfId="2219"/>
    <cellStyle name="千位分隔 2 10 21" xfId="2220"/>
    <cellStyle name="千位分隔 2 10 17" xfId="2221"/>
    <cellStyle name="千位分隔 2 10 22" xfId="2222"/>
    <cellStyle name="千位分隔 2 10 18" xfId="2223"/>
    <cellStyle name="千位分隔 2 10 19" xfId="2224"/>
    <cellStyle name="千位分隔 2 10 2" xfId="2225"/>
    <cellStyle name="千位分隔 2 10 2 10" xfId="2226"/>
    <cellStyle name="千位分隔 2 4 35" xfId="2227"/>
    <cellStyle name="千位分隔 2 4 40" xfId="2228"/>
    <cellStyle name="千位分隔 2 10 2 11" xfId="2229"/>
    <cellStyle name="千位分隔 2 4 36" xfId="2230"/>
    <cellStyle name="千位分隔 2 10 2 12" xfId="2231"/>
    <cellStyle name="千位分隔 2 13 2" xfId="2232"/>
    <cellStyle name="千位分隔 2 4 37" xfId="2233"/>
    <cellStyle name="千位分隔 2 10 2 13" xfId="2234"/>
    <cellStyle name="千位分隔 2 13 3" xfId="2235"/>
    <cellStyle name="千位分隔 2 4 38" xfId="2236"/>
    <cellStyle name="千位分隔 2 10 2 14" xfId="2237"/>
    <cellStyle name="千位分隔 2 13 4" xfId="2238"/>
    <cellStyle name="千位分隔 2 2 8 2" xfId="2239"/>
    <cellStyle name="千位分隔 2 4 39" xfId="2240"/>
    <cellStyle name="千位分隔 2 10 2 15" xfId="2241"/>
    <cellStyle name="千位分隔 2 13 5" xfId="2242"/>
    <cellStyle name="千位分隔 2 2 8 3" xfId="2243"/>
    <cellStyle name="千位分隔 2 10 2 16" xfId="2244"/>
    <cellStyle name="千位分隔 2 13 6" xfId="2245"/>
    <cellStyle name="千位分隔 2 2 8 4" xfId="2246"/>
    <cellStyle name="千位分隔 2 10 2 17" xfId="2247"/>
    <cellStyle name="千位分隔 2 13 7" xfId="2248"/>
    <cellStyle name="千位分隔 2 2 8 5" xfId="2249"/>
    <cellStyle name="千位分隔 2 10 2 18" xfId="2250"/>
    <cellStyle name="千位分隔 2 13 8" xfId="2251"/>
    <cellStyle name="千位分隔 2 2 8 6" xfId="2252"/>
    <cellStyle name="千位分隔 2 10 2 19" xfId="2253"/>
    <cellStyle name="千位分隔 2 13 9" xfId="2254"/>
    <cellStyle name="千位分隔 2 2 8 7" xfId="2255"/>
    <cellStyle name="千位分隔 2 10 2 2" xfId="2256"/>
    <cellStyle name="千位分隔 2 4 5" xfId="2257"/>
    <cellStyle name="千位分隔 2 10 2 3" xfId="2258"/>
    <cellStyle name="千位分隔 2 4 6" xfId="2259"/>
    <cellStyle name="千位分隔 2 10 2 4" xfId="2260"/>
    <cellStyle name="千位分隔 2 4 7" xfId="2261"/>
    <cellStyle name="千位分隔 2 10 2 5" xfId="2262"/>
    <cellStyle name="千位分隔 2 4 8" xfId="2263"/>
    <cellStyle name="千位分隔 2 10 2 6" xfId="2264"/>
    <cellStyle name="千位分隔 2 4 9" xfId="2265"/>
    <cellStyle name="千位分隔 2 10 2 7" xfId="2266"/>
    <cellStyle name="千位分隔 2 10 2 8" xfId="2267"/>
    <cellStyle name="千位分隔 2 10 2 9" xfId="2268"/>
    <cellStyle name="千位分隔 2 10 3" xfId="2269"/>
    <cellStyle name="千位分隔 2 10 3 10" xfId="2270"/>
    <cellStyle name="千位分隔 2 5 35" xfId="2271"/>
    <cellStyle name="千位分隔 2 5 40" xfId="2272"/>
    <cellStyle name="千位分隔 2 10 3 11" xfId="2273"/>
    <cellStyle name="千位分隔 2 5 36" xfId="2274"/>
    <cellStyle name="千位分隔 2 10 3 12" xfId="2275"/>
    <cellStyle name="千位分隔 2 18 2" xfId="2276"/>
    <cellStyle name="千位分隔 2 5 37" xfId="2277"/>
    <cellStyle name="千位分隔 2 10 3 13" xfId="2278"/>
    <cellStyle name="千位分隔 2 18 3" xfId="2279"/>
    <cellStyle name="千位分隔 2 5 38" xfId="2280"/>
    <cellStyle name="千位分隔 2 10 3 14" xfId="2281"/>
    <cellStyle name="千位分隔 2 18 4" xfId="2282"/>
    <cellStyle name="千位分隔 2 5 39" xfId="2283"/>
    <cellStyle name="千位分隔 2 10 3 15" xfId="2284"/>
    <cellStyle name="千位分隔 2 18 5" xfId="2285"/>
    <cellStyle name="千位分隔 2 10 3 16" xfId="2286"/>
    <cellStyle name="千位分隔 2 18 6" xfId="2287"/>
    <cellStyle name="千位分隔 2 10 3 17" xfId="2288"/>
    <cellStyle name="千位分隔 2 18 7" xfId="2289"/>
    <cellStyle name="千位分隔 2 10 3 18" xfId="2290"/>
    <cellStyle name="千位分隔 2 18 8" xfId="2291"/>
    <cellStyle name="千位分隔 2 9 2 2" xfId="2292"/>
    <cellStyle name="千位分隔 2 10 3 19" xfId="2293"/>
    <cellStyle name="千位分隔 2 18 9" xfId="2294"/>
    <cellStyle name="千位分隔 2 9 2 3" xfId="2295"/>
    <cellStyle name="千位分隔 2 10 3 2" xfId="2296"/>
    <cellStyle name="千位分隔 2 5 5" xfId="2297"/>
    <cellStyle name="千位分隔 2 10 3 3" xfId="2298"/>
    <cellStyle name="千位分隔 2 5 6" xfId="2299"/>
    <cellStyle name="千位分隔 2 10 3 4" xfId="2300"/>
    <cellStyle name="千位分隔 2 5 7" xfId="2301"/>
    <cellStyle name="千位分隔 2 10 3 5" xfId="2302"/>
    <cellStyle name="千位分隔 2 5 8" xfId="2303"/>
    <cellStyle name="千位分隔 2 10 3 6" xfId="2304"/>
    <cellStyle name="千位分隔 2 5 9" xfId="2305"/>
    <cellStyle name="千位分隔 2 10 3 7" xfId="2306"/>
    <cellStyle name="千位分隔 2 10 3 8" xfId="2307"/>
    <cellStyle name="千位分隔 2 10 3 9" xfId="2308"/>
    <cellStyle name="千位分隔 2 10 4" xfId="2309"/>
    <cellStyle name="千位分隔 2 2 5 2" xfId="2310"/>
    <cellStyle name="千位分隔 2 10 4 10" xfId="2311"/>
    <cellStyle name="千位分隔 2 10 4 11" xfId="2312"/>
    <cellStyle name="千位分隔 2 10 4 12" xfId="2313"/>
    <cellStyle name="千位分隔 2 10 4 13" xfId="2314"/>
    <cellStyle name="千位分隔 2 10 4 14" xfId="2315"/>
    <cellStyle name="千位分隔 2 10 4 15" xfId="2316"/>
    <cellStyle name="千位分隔 2 10 4 16" xfId="2317"/>
    <cellStyle name="千位分隔 2 10 4 17" xfId="2318"/>
    <cellStyle name="千位分隔 2 10 4 18" xfId="2319"/>
    <cellStyle name="千位分隔 2 10 4 19" xfId="2320"/>
    <cellStyle name="千位分隔 2 10 4 2" xfId="2321"/>
    <cellStyle name="千位分隔 2 6 5" xfId="2322"/>
    <cellStyle name="千位分隔 2 10 4 3" xfId="2323"/>
    <cellStyle name="千位分隔 2 6 6" xfId="2324"/>
    <cellStyle name="千位分隔 2 10 4 4" xfId="2325"/>
    <cellStyle name="千位分隔 2 6 7" xfId="2326"/>
    <cellStyle name="千位分隔 2 10 4 5" xfId="2327"/>
    <cellStyle name="千位分隔 2 6 8" xfId="2328"/>
    <cellStyle name="千位分隔 2 10 4 6" xfId="2329"/>
    <cellStyle name="千位分隔 2 6 9" xfId="2330"/>
    <cellStyle name="千位分隔 2 10 4 7" xfId="2331"/>
    <cellStyle name="千位分隔 2 10 4 8" xfId="2332"/>
    <cellStyle name="千位分隔 2 10 4 9" xfId="2333"/>
    <cellStyle name="千位分隔 2 10 5" xfId="2334"/>
    <cellStyle name="千位分隔 2 2 5 3" xfId="2335"/>
    <cellStyle name="千位分隔 2 10 6" xfId="2336"/>
    <cellStyle name="千位分隔 2 2 5 4" xfId="2337"/>
    <cellStyle name="千位分隔 2 10 7" xfId="2338"/>
    <cellStyle name="千位分隔 2 2 5 5" xfId="2339"/>
    <cellStyle name="千位分隔 2 10 8" xfId="2340"/>
    <cellStyle name="千位分隔 2 2 5 6" xfId="2341"/>
    <cellStyle name="千位分隔 2 10 9" xfId="2342"/>
    <cellStyle name="千位分隔 2 2 5 7" xfId="2343"/>
    <cellStyle name="千位分隔 2 11" xfId="2344"/>
    <cellStyle name="千位分隔 2 11 16" xfId="2345"/>
    <cellStyle name="千位分隔 2 11 21" xfId="2346"/>
    <cellStyle name="千位分隔 2 11 17" xfId="2347"/>
    <cellStyle name="千位分隔 2 11 22" xfId="2348"/>
    <cellStyle name="千位分隔 2 11 18" xfId="2349"/>
    <cellStyle name="千位分隔 2 11 19" xfId="2350"/>
    <cellStyle name="千位分隔 2 11 2" xfId="2351"/>
    <cellStyle name="千位分隔 2 11 2 10" xfId="2352"/>
    <cellStyle name="千位分隔 2 11 2 11" xfId="2353"/>
    <cellStyle name="千位分隔 2 11 2 12" xfId="2354"/>
    <cellStyle name="千位分隔 2 11 2 2" xfId="2355"/>
    <cellStyle name="千位分隔 2 9 3 11" xfId="2356"/>
    <cellStyle name="千位分隔 4 3 14" xfId="2357"/>
    <cellStyle name="千位分隔 2 11 2 3" xfId="2358"/>
    <cellStyle name="千位分隔 2 9 3 12" xfId="2359"/>
    <cellStyle name="千位分隔 4 3 15" xfId="2360"/>
    <cellStyle name="千位分隔 2 11 2 4" xfId="2361"/>
    <cellStyle name="千位分隔 2 9 3 13" xfId="2362"/>
    <cellStyle name="千位分隔 4 3 16" xfId="2363"/>
    <cellStyle name="千位分隔 2 11 2 5" xfId="2364"/>
    <cellStyle name="千位分隔 2 9 3 14" xfId="2365"/>
    <cellStyle name="千位分隔 4 3 17" xfId="2366"/>
    <cellStyle name="千位分隔 2 11 2 6" xfId="2367"/>
    <cellStyle name="千位分隔 2 5 16 2" xfId="2368"/>
    <cellStyle name="千位分隔 2 5 21 2" xfId="2369"/>
    <cellStyle name="千位分隔 2 9 3 15" xfId="2370"/>
    <cellStyle name="千位分隔 4 3 18" xfId="2371"/>
    <cellStyle name="千位分隔 2 11 2 7" xfId="2372"/>
    <cellStyle name="千位分隔 2 5 16 3" xfId="2373"/>
    <cellStyle name="千位分隔 2 5 21 3" xfId="2374"/>
    <cellStyle name="千位分隔 2 9 3 16" xfId="2375"/>
    <cellStyle name="千位分隔 4 3 19" xfId="2376"/>
    <cellStyle name="千位分隔 2 11 2 8" xfId="2377"/>
    <cellStyle name="千位分隔 2 5 16 4" xfId="2378"/>
    <cellStyle name="千位分隔 2 5 21 4" xfId="2379"/>
    <cellStyle name="千位分隔 2 9 3 17" xfId="2380"/>
    <cellStyle name="千位分隔 2 11 2 9" xfId="2381"/>
    <cellStyle name="千位分隔 2 9 3 18" xfId="2382"/>
    <cellStyle name="千位分隔 2 11 3" xfId="2383"/>
    <cellStyle name="千位分隔 2 11 3 10" xfId="2384"/>
    <cellStyle name="千位分隔 2 11 3 11" xfId="2385"/>
    <cellStyle name="千位分隔 2 11 3 12" xfId="2386"/>
    <cellStyle name="千位分隔 2 11 3 13" xfId="2387"/>
    <cellStyle name="千位分隔 2 11 3 14" xfId="2388"/>
    <cellStyle name="千位分隔 2 11 3 15" xfId="2389"/>
    <cellStyle name="千位分隔 2 11 3 16" xfId="2390"/>
    <cellStyle name="千位分隔 2 11 3 17" xfId="2391"/>
    <cellStyle name="千位分隔 2 11 3 18" xfId="2392"/>
    <cellStyle name="千位分隔 2 11 3 19" xfId="2393"/>
    <cellStyle name="千位分隔 2 11 3 2" xfId="2394"/>
    <cellStyle name="千位分隔 2 11 3 3" xfId="2395"/>
    <cellStyle name="千位分隔 2 11 3 4" xfId="2396"/>
    <cellStyle name="千位分隔 2 11 3 5" xfId="2397"/>
    <cellStyle name="千位分隔 2 11 3 6" xfId="2398"/>
    <cellStyle name="千位分隔 2 5 17 2" xfId="2399"/>
    <cellStyle name="千位分隔 2 5 22 2" xfId="2400"/>
    <cellStyle name="千位分隔 2 11 3 7" xfId="2401"/>
    <cellStyle name="千位分隔 2 5 17 3" xfId="2402"/>
    <cellStyle name="千位分隔 2 5 22 3" xfId="2403"/>
    <cellStyle name="千位分隔 2 11 3 8" xfId="2404"/>
    <cellStyle name="千位分隔 2 5 17 4" xfId="2405"/>
    <cellStyle name="千位分隔 2 5 22 4" xfId="2406"/>
    <cellStyle name="千位分隔 2 11 4" xfId="2407"/>
    <cellStyle name="千位分隔 2 2 6 2" xfId="2408"/>
    <cellStyle name="千位分隔 2 11 4 10" xfId="2409"/>
    <cellStyle name="千位分隔 2 11 4 11" xfId="2410"/>
    <cellStyle name="千位分隔 2 11 4 12" xfId="2411"/>
    <cellStyle name="千位分隔 2 11 4 13" xfId="2412"/>
    <cellStyle name="千位分隔 2 11 4 14" xfId="2413"/>
    <cellStyle name="千位分隔 2 11 4 15" xfId="2414"/>
    <cellStyle name="千位分隔 2 11 4 16" xfId="2415"/>
    <cellStyle name="千位分隔 2 11 4 17" xfId="2416"/>
    <cellStyle name="千位分隔 2 11 4 18" xfId="2417"/>
    <cellStyle name="千位分隔 2 11 4 19" xfId="2418"/>
    <cellStyle name="千位分隔 2 11 4 2" xfId="2419"/>
    <cellStyle name="千位分隔 2 11 4 3" xfId="2420"/>
    <cellStyle name="千位分隔 2 11 4 4" xfId="2421"/>
    <cellStyle name="千位分隔 2 11 4 5" xfId="2422"/>
    <cellStyle name="千位分隔 2 11 4 6" xfId="2423"/>
    <cellStyle name="千位分隔 2 5 18 2" xfId="2424"/>
    <cellStyle name="千位分隔 2 11 4 7" xfId="2425"/>
    <cellStyle name="千位分隔 2 5 18 3" xfId="2426"/>
    <cellStyle name="千位分隔 2 11 4 8" xfId="2427"/>
    <cellStyle name="千位分隔 2 5 18 4" xfId="2428"/>
    <cellStyle name="千位分隔 2 11 4 9" xfId="2429"/>
    <cellStyle name="千位分隔 2 11 5" xfId="2430"/>
    <cellStyle name="千位分隔 2 2 6 3" xfId="2431"/>
    <cellStyle name="千位分隔 2 11 6" xfId="2432"/>
    <cellStyle name="千位分隔 2 2 6 4" xfId="2433"/>
    <cellStyle name="千位分隔 2 11 7" xfId="2434"/>
    <cellStyle name="千位分隔 2 2 6 5" xfId="2435"/>
    <cellStyle name="千位分隔 2 11 8" xfId="2436"/>
    <cellStyle name="千位分隔 2 2 6 6" xfId="2437"/>
    <cellStyle name="千位分隔 2 11 9" xfId="2438"/>
    <cellStyle name="千位分隔 2 2 6 7" xfId="2439"/>
    <cellStyle name="千位分隔 2 12" xfId="2440"/>
    <cellStyle name="千位分隔 2 12 18" xfId="2441"/>
    <cellStyle name="千位分隔 2 12 19" xfId="2442"/>
    <cellStyle name="千位分隔 2 12 2" xfId="2443"/>
    <cellStyle name="千位分隔 2 12 2 10" xfId="2444"/>
    <cellStyle name="千位分隔 2 12 2 11" xfId="2445"/>
    <cellStyle name="千位分隔 2 12 2 12" xfId="2446"/>
    <cellStyle name="千位分隔 2 12 2 13" xfId="2447"/>
    <cellStyle name="千位分隔 2 12 2 14" xfId="2448"/>
    <cellStyle name="千位分隔 2 12 2 15" xfId="2449"/>
    <cellStyle name="千位分隔 2 12 2 16" xfId="2450"/>
    <cellStyle name="千位分隔 2 12 2 17" xfId="2451"/>
    <cellStyle name="千位分隔 2 12 2 18" xfId="2452"/>
    <cellStyle name="千位分隔 2 12 2 19" xfId="2453"/>
    <cellStyle name="千位分隔 2 12 2 2" xfId="2454"/>
    <cellStyle name="千位分隔 4 4 5" xfId="2455"/>
    <cellStyle name="千位分隔 4 8 14" xfId="2456"/>
    <cellStyle name="千位分隔 2 12 2 3" xfId="2457"/>
    <cellStyle name="千位分隔 4 4 6" xfId="2458"/>
    <cellStyle name="千位分隔 4 8 15" xfId="2459"/>
    <cellStyle name="千位分隔 2 12 2 4" xfId="2460"/>
    <cellStyle name="千位分隔 4 4 7" xfId="2461"/>
    <cellStyle name="千位分隔 4 8 16" xfId="2462"/>
    <cellStyle name="千位分隔 2 12 2 5" xfId="2463"/>
    <cellStyle name="千位分隔 4 4 8" xfId="2464"/>
    <cellStyle name="千位分隔 4 8 17" xfId="2465"/>
    <cellStyle name="千位分隔 2 12 2 6" xfId="2466"/>
    <cellStyle name="千位分隔 4 4 9" xfId="2467"/>
    <cellStyle name="千位分隔 4 8 18" xfId="2468"/>
    <cellStyle name="千位分隔 2 12 2 7" xfId="2469"/>
    <cellStyle name="千位分隔 4 8 19" xfId="2470"/>
    <cellStyle name="千位分隔 2 12 2 8" xfId="2471"/>
    <cellStyle name="千位分隔 2 12 2 9" xfId="2472"/>
    <cellStyle name="千位分隔 2 12 3" xfId="2473"/>
    <cellStyle name="千位分隔 2 12 3 10" xfId="2474"/>
    <cellStyle name="千位分隔 2 12 3 12" xfId="2475"/>
    <cellStyle name="千位分隔 3" xfId="2476"/>
    <cellStyle name="千位分隔 2 12 3 13" xfId="2477"/>
    <cellStyle name="千位分隔 4" xfId="2478"/>
    <cellStyle name="千位分隔 2 12 3 14" xfId="2479"/>
    <cellStyle name="千位分隔 5" xfId="2480"/>
    <cellStyle name="千位分隔 2 12 3 15" xfId="2481"/>
    <cellStyle name="千位分隔 6" xfId="2482"/>
    <cellStyle name="千位分隔 2 12 3 16" xfId="2483"/>
    <cellStyle name="千位分隔 7" xfId="2484"/>
    <cellStyle name="千位分隔 2 12 3 17" xfId="2485"/>
    <cellStyle name="千位分隔 8" xfId="2486"/>
    <cellStyle name="千位分隔 2 12 3 18" xfId="2487"/>
    <cellStyle name="千位分隔 2 12 3 19" xfId="2488"/>
    <cellStyle name="千位分隔 2 12 3 2" xfId="2489"/>
    <cellStyle name="千位分隔 4 5 5" xfId="2490"/>
    <cellStyle name="千位分隔 2 12 3 3" xfId="2491"/>
    <cellStyle name="千位分隔 4 5 6" xfId="2492"/>
    <cellStyle name="千位分隔 2 12 3 4" xfId="2493"/>
    <cellStyle name="千位分隔 4 5 7" xfId="2494"/>
    <cellStyle name="千位分隔 2 12 3 5" xfId="2495"/>
    <cellStyle name="千位分隔 4 5 8" xfId="2496"/>
    <cellStyle name="千位分隔 2 12 3 6" xfId="2497"/>
    <cellStyle name="千位分隔 4 5 9" xfId="2498"/>
    <cellStyle name="千位分隔 2 12 3 7" xfId="2499"/>
    <cellStyle name="千位分隔 2 12 3 8" xfId="2500"/>
    <cellStyle name="千位分隔 2 12 4" xfId="2501"/>
    <cellStyle name="千位分隔 2 2 7 2" xfId="2502"/>
    <cellStyle name="千位分隔 2 12 4 15" xfId="2503"/>
    <cellStyle name="千位分隔 2 6 4 7" xfId="2504"/>
    <cellStyle name="千位分隔 2 12 4 16" xfId="2505"/>
    <cellStyle name="千位分隔 2 6 4 8" xfId="2506"/>
    <cellStyle name="千位分隔 2 12 4 17" xfId="2507"/>
    <cellStyle name="千位分隔 2 6 4 9" xfId="2508"/>
    <cellStyle name="千位分隔 2 12 4 18" xfId="2509"/>
    <cellStyle name="千位分隔 2 12 4 19" xfId="2510"/>
    <cellStyle name="千位分隔 2 12 4 5" xfId="2511"/>
    <cellStyle name="千位分隔 4 6 8" xfId="2512"/>
    <cellStyle name="千位分隔 2 12 5" xfId="2513"/>
    <cellStyle name="千位分隔 2 2 7 3" xfId="2514"/>
    <cellStyle name="千位分隔 2 12 6" xfId="2515"/>
    <cellStyle name="千位分隔 2 2 7 4" xfId="2516"/>
    <cellStyle name="千位分隔 2 12 7" xfId="2517"/>
    <cellStyle name="千位分隔 2 2 7 5" xfId="2518"/>
    <cellStyle name="千位分隔 2 12 8" xfId="2519"/>
    <cellStyle name="千位分隔 2 2 7 6" xfId="2520"/>
    <cellStyle name="千位分隔 2 12 9" xfId="2521"/>
    <cellStyle name="千位分隔 2 2 7 7" xfId="2522"/>
    <cellStyle name="千位分隔 2 13 10" xfId="2523"/>
    <cellStyle name="千位分隔 2 13 12" xfId="2524"/>
    <cellStyle name="千位分隔 2 13 13" xfId="2525"/>
    <cellStyle name="千位分隔 2 13 14" xfId="2526"/>
    <cellStyle name="千位分隔 2 13 15" xfId="2527"/>
    <cellStyle name="千位分隔 2 13 20" xfId="2528"/>
    <cellStyle name="千位分隔 2 13 16" xfId="2529"/>
    <cellStyle name="千位分隔 2 13 21" xfId="2530"/>
    <cellStyle name="千位分隔 2 13 17" xfId="2531"/>
    <cellStyle name="千位分隔 2 13 22" xfId="2532"/>
    <cellStyle name="千位分隔 2 13 2 10" xfId="2533"/>
    <cellStyle name="千位分隔 2 4 5 6" xfId="2534"/>
    <cellStyle name="千位分隔 2 13 2 11" xfId="2535"/>
    <cellStyle name="千位分隔 2 4 5 7" xfId="2536"/>
    <cellStyle name="千位分隔 2 13 2 12" xfId="2537"/>
    <cellStyle name="千位分隔 2 4 5 8" xfId="2538"/>
    <cellStyle name="千位分隔 2 13 2 2" xfId="2539"/>
    <cellStyle name="千位分隔 2 13 2 3" xfId="2540"/>
    <cellStyle name="千位分隔 2 13 2 4" xfId="2541"/>
    <cellStyle name="千位分隔 2 13 2 5" xfId="2542"/>
    <cellStyle name="千位分隔 2 13 2 6" xfId="2543"/>
    <cellStyle name="千位分隔 2 13 2 7" xfId="2544"/>
    <cellStyle name="千位分隔 2 13 2 8" xfId="2545"/>
    <cellStyle name="千位分隔 2 13 2 9" xfId="2546"/>
    <cellStyle name="千位分隔 2 13 3 10" xfId="2547"/>
    <cellStyle name="千位分隔 2 13 3 11" xfId="2548"/>
    <cellStyle name="千位分隔 2 13 3 12" xfId="2549"/>
    <cellStyle name="千位分隔 2 13 3 14" xfId="2550"/>
    <cellStyle name="千位分隔 2 13 3 15" xfId="2551"/>
    <cellStyle name="千位分隔 2 13 3 16" xfId="2552"/>
    <cellStyle name="千位分隔 2 13 3 17" xfId="2553"/>
    <cellStyle name="千位分隔 2 13 3 18" xfId="2554"/>
    <cellStyle name="千位分隔 2 13 3 19" xfId="2555"/>
    <cellStyle name="千位分隔 2 13 3 2" xfId="2556"/>
    <cellStyle name="千位分隔 2 13 3 3" xfId="2557"/>
    <cellStyle name="千位分隔 2 13 3 4" xfId="2558"/>
    <cellStyle name="千位分隔 2 13 3 5" xfId="2559"/>
    <cellStyle name="千位分隔 2 13 3 6" xfId="2560"/>
    <cellStyle name="千位分隔 2 13 3 7" xfId="2561"/>
    <cellStyle name="千位分隔 2 13 3 8" xfId="2562"/>
    <cellStyle name="千位分隔 2 13 3 9" xfId="2563"/>
    <cellStyle name="千位分隔 2 13 4 10" xfId="2564"/>
    <cellStyle name="千位分隔 2 13 4 11" xfId="2565"/>
    <cellStyle name="千位分隔 2 13 4 12" xfId="2566"/>
    <cellStyle name="千位分隔 2 13 4 13" xfId="2567"/>
    <cellStyle name="千位分隔 2 13 4 14" xfId="2568"/>
    <cellStyle name="千位分隔 2 13 4 15" xfId="2569"/>
    <cellStyle name="千位分隔 2 13 4 16" xfId="2570"/>
    <cellStyle name="千位分隔 2 13 4 17" xfId="2571"/>
    <cellStyle name="千位分隔 2 6 2" xfId="2572"/>
    <cellStyle name="千位分隔 2 13 4 18" xfId="2573"/>
    <cellStyle name="千位分隔 2 6 3" xfId="2574"/>
    <cellStyle name="千位分隔 2 13 4 19" xfId="2575"/>
    <cellStyle name="千位分隔 2 6 4" xfId="2576"/>
    <cellStyle name="千位分隔 2 13 4 2" xfId="2577"/>
    <cellStyle name="千位分隔 2 19" xfId="2578"/>
    <cellStyle name="千位分隔 2 24" xfId="2579"/>
    <cellStyle name="千位分隔 2 13 4 3" xfId="2580"/>
    <cellStyle name="千位分隔 2 13 4 4" xfId="2581"/>
    <cellStyle name="千位分隔 2 13 4 5" xfId="2582"/>
    <cellStyle name="千位分隔 2 13 4 6" xfId="2583"/>
    <cellStyle name="千位分隔 2 13 4 7" xfId="2584"/>
    <cellStyle name="千位分隔 2 13 4 8" xfId="2585"/>
    <cellStyle name="千位分隔 2 13 4 9" xfId="2586"/>
    <cellStyle name="千位分隔 2 14 10" xfId="2587"/>
    <cellStyle name="千位分隔 2 14 11" xfId="2588"/>
    <cellStyle name="千位分隔 2 14 12" xfId="2589"/>
    <cellStyle name="千位分隔 2 14 13" xfId="2590"/>
    <cellStyle name="千位分隔 2 3 2" xfId="2591"/>
    <cellStyle name="千位分隔 2 14 14" xfId="2592"/>
    <cellStyle name="千位分隔 2 3 3" xfId="2593"/>
    <cellStyle name="千位分隔 2 14 15" xfId="2594"/>
    <cellStyle name="千位分隔 2 14 20" xfId="2595"/>
    <cellStyle name="千位分隔 2 3 4" xfId="2596"/>
    <cellStyle name="千位分隔 2 14 16" xfId="2597"/>
    <cellStyle name="千位分隔 2 14 21" xfId="2598"/>
    <cellStyle name="千位分隔 2 3 5" xfId="2599"/>
    <cellStyle name="千位分隔 2 14 17" xfId="2600"/>
    <cellStyle name="千位分隔 2 14 22" xfId="2601"/>
    <cellStyle name="千位分隔 2 3 6" xfId="2602"/>
    <cellStyle name="千位分隔 2 14 2" xfId="2603"/>
    <cellStyle name="千位分隔 2 3 6 11" xfId="2604"/>
    <cellStyle name="千位分隔 2 14 2 10" xfId="2605"/>
    <cellStyle name="千位分隔 2 14 2 11" xfId="2606"/>
    <cellStyle name="千位分隔 2 14 2 12" xfId="2607"/>
    <cellStyle name="千位分隔 2 14 2 13" xfId="2608"/>
    <cellStyle name="千位分隔 2 14 2 14" xfId="2609"/>
    <cellStyle name="千位分隔 2 14 2 15" xfId="2610"/>
    <cellStyle name="千位分隔 2 14 2 16" xfId="2611"/>
    <cellStyle name="千位分隔 2 14 2 17" xfId="2612"/>
    <cellStyle name="千位分隔 2 14 2 18" xfId="2613"/>
    <cellStyle name="千位分隔 2 14 2 19" xfId="2614"/>
    <cellStyle name="千位分隔 2 14 2 2" xfId="2615"/>
    <cellStyle name="千位分隔 2 14 2 3" xfId="2616"/>
    <cellStyle name="千位分隔 2 14 2 4" xfId="2617"/>
    <cellStyle name="千位分隔 2 14 2 5" xfId="2618"/>
    <cellStyle name="千位分隔 2 14 2 6" xfId="2619"/>
    <cellStyle name="千位分隔 2 14 2 7" xfId="2620"/>
    <cellStyle name="千位分隔 2 14 2 8" xfId="2621"/>
    <cellStyle name="千位分隔 2 14 2 9" xfId="2622"/>
    <cellStyle name="千位分隔 2 14 3" xfId="2623"/>
    <cellStyle name="千位分隔 2 3 6 12" xfId="2624"/>
    <cellStyle name="千位分隔 2 14 3 10" xfId="2625"/>
    <cellStyle name="千位分隔 2 14 3 11" xfId="2626"/>
    <cellStyle name="千位分隔 2 14 3 12" xfId="2627"/>
    <cellStyle name="千位分隔 2 14 3 13" xfId="2628"/>
    <cellStyle name="千位分隔 2 14 3 14" xfId="2629"/>
    <cellStyle name="千位分隔 2 14 3 15" xfId="2630"/>
    <cellStyle name="千位分隔 2 14 3 16" xfId="2631"/>
    <cellStyle name="千位分隔 2 14 3 18" xfId="2632"/>
    <cellStyle name="千位分隔 2 14 3 19" xfId="2633"/>
    <cellStyle name="千位分隔 2 14 3 6" xfId="2634"/>
    <cellStyle name="千位分隔 2 14 3 7" xfId="2635"/>
    <cellStyle name="千位分隔 2 14 3 8" xfId="2636"/>
    <cellStyle name="千位分隔 2 14 3 9" xfId="2637"/>
    <cellStyle name="千位分隔 2 14 4" xfId="2638"/>
    <cellStyle name="千位分隔 2 2 9 2" xfId="2639"/>
    <cellStyle name="千位分隔 2 3 6 13" xfId="2640"/>
    <cellStyle name="千位分隔 2 14 4 10" xfId="2641"/>
    <cellStyle name="千位分隔 2 14 4 11" xfId="2642"/>
    <cellStyle name="千位分隔 2 14 4 12" xfId="2643"/>
    <cellStyle name="千位分隔 2 14 4 13" xfId="2644"/>
    <cellStyle name="千位分隔 2 14 4 14" xfId="2645"/>
    <cellStyle name="千位分隔 2 14 4 15" xfId="2646"/>
    <cellStyle name="千位分隔 2 14 4 16" xfId="2647"/>
    <cellStyle name="千位分隔 2 14 4 17" xfId="2648"/>
    <cellStyle name="千位分隔 2 14 4 18" xfId="2649"/>
    <cellStyle name="千位分隔 2 14 4 19" xfId="2650"/>
    <cellStyle name="千位分隔 2 14 4 6" xfId="2651"/>
    <cellStyle name="千位分隔 2 14 4 7" xfId="2652"/>
    <cellStyle name="千位分隔 2 14 4 8" xfId="2653"/>
    <cellStyle name="千位分隔 2 14 4 9" xfId="2654"/>
    <cellStyle name="千位分隔 2 2 2 2" xfId="2655"/>
    <cellStyle name="千位分隔 2 14 5" xfId="2656"/>
    <cellStyle name="千位分隔 2 2 9 3" xfId="2657"/>
    <cellStyle name="千位分隔 2 3 6 14" xfId="2658"/>
    <cellStyle name="千位分隔 2 14 6" xfId="2659"/>
    <cellStyle name="千位分隔 2 2 9 4" xfId="2660"/>
    <cellStyle name="千位分隔 2 3 6 15" xfId="2661"/>
    <cellStyle name="千位分隔 2 14 7" xfId="2662"/>
    <cellStyle name="千位分隔 2 3 6 16" xfId="2663"/>
    <cellStyle name="千位分隔 2 14 8" xfId="2664"/>
    <cellStyle name="千位分隔 2 3 6 17" xfId="2665"/>
    <cellStyle name="千位分隔 2 14 9" xfId="2666"/>
    <cellStyle name="千位分隔 2 3 6 18" xfId="2667"/>
    <cellStyle name="千位分隔 2 15 10" xfId="2668"/>
    <cellStyle name="千位分隔 2 20 10" xfId="2669"/>
    <cellStyle name="千位分隔 2 15 11" xfId="2670"/>
    <cellStyle name="千位分隔 2 20 11" xfId="2671"/>
    <cellStyle name="千位分隔 2 15 12" xfId="2672"/>
    <cellStyle name="千位分隔 2 20 12" xfId="2673"/>
    <cellStyle name="千位分隔 2 15 13" xfId="2674"/>
    <cellStyle name="千位分隔 2 20 13" xfId="2675"/>
    <cellStyle name="千位分隔 2 8 2" xfId="2676"/>
    <cellStyle name="千位分隔 2 15 14" xfId="2677"/>
    <cellStyle name="千位分隔 2 20 14" xfId="2678"/>
    <cellStyle name="千位分隔 2 8 3" xfId="2679"/>
    <cellStyle name="千位分隔 2 15 15" xfId="2680"/>
    <cellStyle name="千位分隔 2 15 20" xfId="2681"/>
    <cellStyle name="千位分隔 2 20 15" xfId="2682"/>
    <cellStyle name="千位分隔 2 8 4" xfId="2683"/>
    <cellStyle name="千位分隔 2 15 16" xfId="2684"/>
    <cellStyle name="千位分隔 2 15 21" xfId="2685"/>
    <cellStyle name="千位分隔 2 20 16" xfId="2686"/>
    <cellStyle name="千位分隔 2 8 5" xfId="2687"/>
    <cellStyle name="千位分隔 2 15 17" xfId="2688"/>
    <cellStyle name="千位分隔 2 15 22" xfId="2689"/>
    <cellStyle name="千位分隔 2 20 17" xfId="2690"/>
    <cellStyle name="千位分隔 2 8 6" xfId="2691"/>
    <cellStyle name="千位分隔 2 15 18" xfId="2692"/>
    <cellStyle name="千位分隔 2 20 18" xfId="2693"/>
    <cellStyle name="千位分隔 2 8 7" xfId="2694"/>
    <cellStyle name="千位分隔 2 15 19" xfId="2695"/>
    <cellStyle name="千位分隔 2 20 19" xfId="2696"/>
    <cellStyle name="千位分隔 2 8 8" xfId="2697"/>
    <cellStyle name="千位分隔 2 15 2" xfId="2698"/>
    <cellStyle name="千位分隔 2 20 2" xfId="2699"/>
    <cellStyle name="千位分隔 2 15 2 14" xfId="2700"/>
    <cellStyle name="千位分隔 2 15 2 15" xfId="2701"/>
    <cellStyle name="千位分隔 2 15 2 16" xfId="2702"/>
    <cellStyle name="千位分隔 2 15 2 17" xfId="2703"/>
    <cellStyle name="千位分隔 2 15 2 18" xfId="2704"/>
    <cellStyle name="千位分隔 2 15 2 19" xfId="2705"/>
    <cellStyle name="千位分隔 2 15 2 2" xfId="2706"/>
    <cellStyle name="千位分隔 2 15 2 3" xfId="2707"/>
    <cellStyle name="千位分隔 2 15 2 4" xfId="2708"/>
    <cellStyle name="千位分隔 2 15 2 8" xfId="2709"/>
    <cellStyle name="千位分隔 2 15 2 9" xfId="2710"/>
    <cellStyle name="千位分隔 2 15 3" xfId="2711"/>
    <cellStyle name="千位分隔 2 20 3" xfId="2712"/>
    <cellStyle name="千位分隔 2 15 3 10" xfId="2713"/>
    <cellStyle name="千位分隔 2 15 3 11" xfId="2714"/>
    <cellStyle name="千位分隔 2 15 3 12" xfId="2715"/>
    <cellStyle name="千位分隔 2 15 3 13" xfId="2716"/>
    <cellStyle name="千位分隔 2 15 3 14" xfId="2717"/>
    <cellStyle name="千位分隔 2 15 3 15" xfId="2718"/>
    <cellStyle name="千位分隔 2 15 3 16" xfId="2719"/>
    <cellStyle name="千位分隔 2 15 3 17" xfId="2720"/>
    <cellStyle name="千位分隔 2 15 3 18" xfId="2721"/>
    <cellStyle name="千位分隔 2 15 3 19" xfId="2722"/>
    <cellStyle name="千位分隔 2 15 3 2" xfId="2723"/>
    <cellStyle name="千位分隔 2 15 3 3" xfId="2724"/>
    <cellStyle name="千位分隔 2 15 3 4" xfId="2725"/>
    <cellStyle name="千位分隔 2 15 3 8" xfId="2726"/>
    <cellStyle name="千位分隔 2 15 4" xfId="2727"/>
    <cellStyle name="千位分隔 2 20 4" xfId="2728"/>
    <cellStyle name="千位分隔 2 15 4 10" xfId="2729"/>
    <cellStyle name="千位分隔 2 15 4 11" xfId="2730"/>
    <cellStyle name="千位分隔 2 15 4 12" xfId="2731"/>
    <cellStyle name="千位分隔 2 15 4 13" xfId="2732"/>
    <cellStyle name="千位分隔 2 15 4 14" xfId="2733"/>
    <cellStyle name="千位分隔 2 15 4 15" xfId="2734"/>
    <cellStyle name="千位分隔 2 15 4 16" xfId="2735"/>
    <cellStyle name="千位分隔 2 15 4 17" xfId="2736"/>
    <cellStyle name="千位分隔 2 15 4 18" xfId="2737"/>
    <cellStyle name="千位分隔 2 15 4 19" xfId="2738"/>
    <cellStyle name="千位分隔 2 15 4 2" xfId="2739"/>
    <cellStyle name="千位分隔 2 15 4 3" xfId="2740"/>
    <cellStyle name="千位分隔 2 15 4 4" xfId="2741"/>
    <cellStyle name="千位分隔 2 15 4 8" xfId="2742"/>
    <cellStyle name="千位分隔 2 15 4 9" xfId="2743"/>
    <cellStyle name="千位分隔 2 3 2 2" xfId="2744"/>
    <cellStyle name="千位分隔 2 15 5" xfId="2745"/>
    <cellStyle name="千位分隔 2 20 5" xfId="2746"/>
    <cellStyle name="千位分隔 2 15 6" xfId="2747"/>
    <cellStyle name="千位分隔 2 20 6" xfId="2748"/>
    <cellStyle name="千位分隔 2 15 7" xfId="2749"/>
    <cellStyle name="千位分隔 2 20 7" xfId="2750"/>
    <cellStyle name="千位分隔 2 15 8" xfId="2751"/>
    <cellStyle name="千位分隔 2 20 8" xfId="2752"/>
    <cellStyle name="千位分隔 2 15 9" xfId="2753"/>
    <cellStyle name="千位分隔 2 20 9" xfId="2754"/>
    <cellStyle name="千位分隔 2 16 10" xfId="2755"/>
    <cellStyle name="千位分隔 2 16 11" xfId="2756"/>
    <cellStyle name="千位分隔 2 16 12" xfId="2757"/>
    <cellStyle name="千位分隔 2 16 13" xfId="2758"/>
    <cellStyle name="千位分隔 2 16 14" xfId="2759"/>
    <cellStyle name="千位分隔 2 16 15" xfId="2760"/>
    <cellStyle name="千位分隔 2 16 20" xfId="2761"/>
    <cellStyle name="千位分隔 2 16 16" xfId="2762"/>
    <cellStyle name="千位分隔 2 16 21" xfId="2763"/>
    <cellStyle name="千位分隔 2 16 17" xfId="2764"/>
    <cellStyle name="千位分隔 2 16 22" xfId="2765"/>
    <cellStyle name="千位分隔 2 16 18" xfId="2766"/>
    <cellStyle name="千位分隔 2 16 19" xfId="2767"/>
    <cellStyle name="千位分隔 2 16 2" xfId="2768"/>
    <cellStyle name="千位分隔 2 16 2 10" xfId="2769"/>
    <cellStyle name="千位分隔 2 16 2 19" xfId="2770"/>
    <cellStyle name="千位分隔 2 16 2 2" xfId="2771"/>
    <cellStyle name="千位分隔 2 16 2 3" xfId="2772"/>
    <cellStyle name="千位分隔 2 16 2 4" xfId="2773"/>
    <cellStyle name="千位分隔 2 16 2 5" xfId="2774"/>
    <cellStyle name="千位分隔 2 16 2 6" xfId="2775"/>
    <cellStyle name="千位分隔 2 16 2 7" xfId="2776"/>
    <cellStyle name="千位分隔 2 16 2 8" xfId="2777"/>
    <cellStyle name="千位分隔 2 16 2 9" xfId="2778"/>
    <cellStyle name="千位分隔 2 16 3" xfId="2779"/>
    <cellStyle name="千位分隔 2 16 3 10" xfId="2780"/>
    <cellStyle name="千位分隔 2 16 3 14" xfId="2781"/>
    <cellStyle name="千位分隔 2 16 3 15" xfId="2782"/>
    <cellStyle name="千位分隔 2 16 3 16" xfId="2783"/>
    <cellStyle name="千位分隔 2 16 3 17" xfId="2784"/>
    <cellStyle name="千位分隔 2 16 3 18" xfId="2785"/>
    <cellStyle name="千位分隔 2 16 3 19" xfId="2786"/>
    <cellStyle name="千位分隔 2 16 3 6" xfId="2787"/>
    <cellStyle name="千位分隔 2 16 3 7" xfId="2788"/>
    <cellStyle name="千位分隔 2 16 3 8" xfId="2789"/>
    <cellStyle name="千位分隔 2 16 4" xfId="2790"/>
    <cellStyle name="千位分隔 2 16 4 10" xfId="2791"/>
    <cellStyle name="千位分隔 4 3 3" xfId="2792"/>
    <cellStyle name="千位分隔 2 16 4 11" xfId="2793"/>
    <cellStyle name="千位分隔 4 3 4" xfId="2794"/>
    <cellStyle name="千位分隔 2 16 4 12" xfId="2795"/>
    <cellStyle name="千位分隔 4 3 5" xfId="2796"/>
    <cellStyle name="千位分隔 2 16 4 13" xfId="2797"/>
    <cellStyle name="千位分隔 4 3 6" xfId="2798"/>
    <cellStyle name="千位分隔 2 16 4 14" xfId="2799"/>
    <cellStyle name="千位分隔 4 3 7" xfId="2800"/>
    <cellStyle name="千位分隔 2 16 4 15" xfId="2801"/>
    <cellStyle name="千位分隔 4 3 8" xfId="2802"/>
    <cellStyle name="千位分隔 2 16 4 16" xfId="2803"/>
    <cellStyle name="千位分隔 4 3 9" xfId="2804"/>
    <cellStyle name="千位分隔 2 16 4 17" xfId="2805"/>
    <cellStyle name="千位分隔 2 16 4 18" xfId="2806"/>
    <cellStyle name="千位分隔 2 16 4 19" xfId="2807"/>
    <cellStyle name="千位分隔 2 16 4 2" xfId="2808"/>
    <cellStyle name="千位分隔 2 16 4 3" xfId="2809"/>
    <cellStyle name="千位分隔 2 16 4 5" xfId="2810"/>
    <cellStyle name="千位分隔 2 16 4 6" xfId="2811"/>
    <cellStyle name="千位分隔 2 16 4 7" xfId="2812"/>
    <cellStyle name="千位分隔 2 16 4 8" xfId="2813"/>
    <cellStyle name="千位分隔 2 16 4 9" xfId="2814"/>
    <cellStyle name="千位分隔 2 4 2 2" xfId="2815"/>
    <cellStyle name="千位分隔 2 16 5" xfId="2816"/>
    <cellStyle name="千位分隔 2 16 6" xfId="2817"/>
    <cellStyle name="千位分隔 2 16 7" xfId="2818"/>
    <cellStyle name="千位分隔 2 16 8" xfId="2819"/>
    <cellStyle name="千位分隔 2 16 9" xfId="2820"/>
    <cellStyle name="千位分隔 2 17" xfId="2821"/>
    <cellStyle name="千位分隔 2 22" xfId="2822"/>
    <cellStyle name="千位分隔 2 17 10" xfId="2823"/>
    <cellStyle name="千位分隔 2 17 11" xfId="2824"/>
    <cellStyle name="千位分隔 2 17 12" xfId="2825"/>
    <cellStyle name="千位分隔 2 17 13" xfId="2826"/>
    <cellStyle name="千位分隔 2 17 14" xfId="2827"/>
    <cellStyle name="千位分隔 2 17 15" xfId="2828"/>
    <cellStyle name="千位分隔 2 17 16" xfId="2829"/>
    <cellStyle name="千位分隔 2 17 2" xfId="2830"/>
    <cellStyle name="千位分隔 2 17 3" xfId="2831"/>
    <cellStyle name="千位分隔 2 17 4" xfId="2832"/>
    <cellStyle name="千位分隔 2 17 5" xfId="2833"/>
    <cellStyle name="千位分隔 2 17 6" xfId="2834"/>
    <cellStyle name="千位分隔 2 17 7" xfId="2835"/>
    <cellStyle name="千位分隔 2 18" xfId="2836"/>
    <cellStyle name="千位分隔 2 23" xfId="2837"/>
    <cellStyle name="千位分隔 2 18 10" xfId="2838"/>
    <cellStyle name="千位分隔 2 18 11" xfId="2839"/>
    <cellStyle name="千位分隔 2 18 12" xfId="2840"/>
    <cellStyle name="千位分隔 2 18 13" xfId="2841"/>
    <cellStyle name="千位分隔 2 18 14" xfId="2842"/>
    <cellStyle name="千位分隔 2 18 15" xfId="2843"/>
    <cellStyle name="千位分隔 2 18 16" xfId="2844"/>
    <cellStyle name="千位分隔 2 19 10" xfId="2845"/>
    <cellStyle name="千位分隔 2 19 11" xfId="2846"/>
    <cellStyle name="千位分隔 2 19 12" xfId="2847"/>
    <cellStyle name="千位分隔 2 19 13" xfId="2848"/>
    <cellStyle name="千位分隔 2 19 14" xfId="2849"/>
    <cellStyle name="千位分隔 2 19 15" xfId="2850"/>
    <cellStyle name="千位分隔 2 19 16" xfId="2851"/>
    <cellStyle name="千位分隔 2 19 17" xfId="2852"/>
    <cellStyle name="千位分隔 2 19 18" xfId="2853"/>
    <cellStyle name="千位分隔 2 19 19" xfId="2854"/>
    <cellStyle name="千位分隔 2 19 9" xfId="2855"/>
    <cellStyle name="千位分隔 2 3 7 18" xfId="2856"/>
    <cellStyle name="千位分隔 2 9 3 3" xfId="2857"/>
    <cellStyle name="千位分隔 2 2" xfId="2858"/>
    <cellStyle name="千位分隔 2 2 10" xfId="2859"/>
    <cellStyle name="千位分隔 2 2 10 2" xfId="2860"/>
    <cellStyle name="千位分隔 2 2 10 3" xfId="2861"/>
    <cellStyle name="千位分隔 2 2 10 4" xfId="2862"/>
    <cellStyle name="千位分隔 2 2 11" xfId="2863"/>
    <cellStyle name="千位分隔 2 2 11 2" xfId="2864"/>
    <cellStyle name="千位分隔 2 6 2 15" xfId="2865"/>
    <cellStyle name="千位分隔 2 2 11 3" xfId="2866"/>
    <cellStyle name="千位分隔 2 6 2 16" xfId="2867"/>
    <cellStyle name="千位分隔 2 2 11 4" xfId="2868"/>
    <cellStyle name="千位分隔 2 6 2 17" xfId="2869"/>
    <cellStyle name="千位分隔 2 2 12" xfId="2870"/>
    <cellStyle name="千位分隔 2 2 13" xfId="2871"/>
    <cellStyle name="千位分隔 2 7 2 10" xfId="2872"/>
    <cellStyle name="千位分隔 2 2 13 2" xfId="2873"/>
    <cellStyle name="千位分隔 2 2 13 3" xfId="2874"/>
    <cellStyle name="千位分隔 2 2 13 4" xfId="2875"/>
    <cellStyle name="千位分隔 2 2 14" xfId="2876"/>
    <cellStyle name="千位分隔 2 7 2 11" xfId="2877"/>
    <cellStyle name="千位分隔 2 2 14 2" xfId="2878"/>
    <cellStyle name="千位分隔 2 2 14 3" xfId="2879"/>
    <cellStyle name="千位分隔 2 2 14 4" xfId="2880"/>
    <cellStyle name="千位分隔 2 2 15" xfId="2881"/>
    <cellStyle name="千位分隔 2 2 20" xfId="2882"/>
    <cellStyle name="千位分隔 2 7 2 12" xfId="2883"/>
    <cellStyle name="千位分隔 2 2 15 2" xfId="2884"/>
    <cellStyle name="千位分隔 2 2 20 2" xfId="2885"/>
    <cellStyle name="千位分隔 2 2 15 3" xfId="2886"/>
    <cellStyle name="千位分隔 2 2 20 3" xfId="2887"/>
    <cellStyle name="千位分隔 2 2 15 4" xfId="2888"/>
    <cellStyle name="千位分隔 2 2 20 4" xfId="2889"/>
    <cellStyle name="千位分隔 2 2 16" xfId="2890"/>
    <cellStyle name="千位分隔 2 2 21" xfId="2891"/>
    <cellStyle name="千位分隔 2 7 2 13" xfId="2892"/>
    <cellStyle name="千位分隔 2 2 16 2" xfId="2893"/>
    <cellStyle name="千位分隔 2 2 21 2" xfId="2894"/>
    <cellStyle name="千位分隔 2 6 3 15" xfId="2895"/>
    <cellStyle name="千位分隔 2 2 16 3" xfId="2896"/>
    <cellStyle name="千位分隔 2 2 21 3" xfId="2897"/>
    <cellStyle name="千位分隔 2 6 3 16" xfId="2898"/>
    <cellStyle name="千位分隔 2 2 16 4" xfId="2899"/>
    <cellStyle name="千位分隔 2 2 21 4" xfId="2900"/>
    <cellStyle name="千位分隔 2 6 3 17" xfId="2901"/>
    <cellStyle name="千位分隔 2 2 17" xfId="2902"/>
    <cellStyle name="千位分隔 2 2 22" xfId="2903"/>
    <cellStyle name="千位分隔 2 7 2 14" xfId="2904"/>
    <cellStyle name="千位分隔 2 2 18" xfId="2905"/>
    <cellStyle name="千位分隔 2 2 23" xfId="2906"/>
    <cellStyle name="千位分隔 2 3 11 2" xfId="2907"/>
    <cellStyle name="千位分隔 2 7 2 15" xfId="2908"/>
    <cellStyle name="千位分隔 2 2 18 2" xfId="2909"/>
    <cellStyle name="千位分隔 2 2 18 3" xfId="2910"/>
    <cellStyle name="千位分隔 2 2 18 4" xfId="2911"/>
    <cellStyle name="千位分隔 2 2 19" xfId="2912"/>
    <cellStyle name="千位分隔 2 2 24" xfId="2913"/>
    <cellStyle name="千位分隔 2 3 11 3" xfId="2914"/>
    <cellStyle name="千位分隔 2 7 2 16" xfId="2915"/>
    <cellStyle name="千位分隔 2 2 19 2" xfId="2916"/>
    <cellStyle name="千位分隔 2 2 19 3" xfId="2917"/>
    <cellStyle name="千位分隔 2 2 19 4" xfId="2918"/>
    <cellStyle name="千位分隔 2 2 2" xfId="2919"/>
    <cellStyle name="千位分隔 2 2 2 10" xfId="2920"/>
    <cellStyle name="千位分隔 2 2 2 11" xfId="2921"/>
    <cellStyle name="千位分隔 2 2 2 12" xfId="2922"/>
    <cellStyle name="千位分隔 2 2 2 16" xfId="2923"/>
    <cellStyle name="千位分隔 2 2 2 17" xfId="2924"/>
    <cellStyle name="千位分隔 2 3 3 2" xfId="2925"/>
    <cellStyle name="千位分隔 2 2 2 18" xfId="2926"/>
    <cellStyle name="千位分隔 2 3 3 3" xfId="2927"/>
    <cellStyle name="千位分隔 2 2 2 19" xfId="2928"/>
    <cellStyle name="千位分隔 2 3 3 4" xfId="2929"/>
    <cellStyle name="千位分隔 2 2 2 3" xfId="2930"/>
    <cellStyle name="千位分隔 2 2 2 4" xfId="2931"/>
    <cellStyle name="千位分隔 2 2 2 5" xfId="2932"/>
    <cellStyle name="千位分隔 2 2 2 6" xfId="2933"/>
    <cellStyle name="千位分隔 2 2 2 7" xfId="2934"/>
    <cellStyle name="千位分隔 2 2 2 8" xfId="2935"/>
    <cellStyle name="千位分隔 2 3 10" xfId="2936"/>
    <cellStyle name="千位分隔 2 2 2 9" xfId="2937"/>
    <cellStyle name="千位分隔 2 3 11" xfId="2938"/>
    <cellStyle name="千位分隔 2 2 25" xfId="2939"/>
    <cellStyle name="千位分隔 2 2 30" xfId="2940"/>
    <cellStyle name="千位分隔 2 3 11 4" xfId="2941"/>
    <cellStyle name="千位分隔 2 7 2 17" xfId="2942"/>
    <cellStyle name="千位分隔 2 2 26" xfId="2943"/>
    <cellStyle name="千位分隔 2 2 31" xfId="2944"/>
    <cellStyle name="千位分隔 2 7 2 18" xfId="2945"/>
    <cellStyle name="千位分隔 2 2 27" xfId="2946"/>
    <cellStyle name="千位分隔 2 2 32" xfId="2947"/>
    <cellStyle name="千位分隔 2 7 2 19" xfId="2948"/>
    <cellStyle name="千位分隔 2 2 28" xfId="2949"/>
    <cellStyle name="千位分隔 2 2 33" xfId="2950"/>
    <cellStyle name="千位分隔 2 2 29" xfId="2951"/>
    <cellStyle name="千位分隔 2 2 34" xfId="2952"/>
    <cellStyle name="千位分隔 2 2 3" xfId="2953"/>
    <cellStyle name="千位分隔 2 2 3 10" xfId="2954"/>
    <cellStyle name="千位分隔 2 2 3 11" xfId="2955"/>
    <cellStyle name="千位分隔 2 2 3 15" xfId="2956"/>
    <cellStyle name="千位分隔 2 2 3 16" xfId="2957"/>
    <cellStyle name="千位分隔 2 2 3 17" xfId="2958"/>
    <cellStyle name="千位分隔 2 3 8 2" xfId="2959"/>
    <cellStyle name="千位分隔 2 2 3 18" xfId="2960"/>
    <cellStyle name="千位分隔 2 3 8 3" xfId="2961"/>
    <cellStyle name="千位分隔 2 2 3 19" xfId="2962"/>
    <cellStyle name="千位分隔 2 3 8 4" xfId="2963"/>
    <cellStyle name="千位分隔 2 2 3 2" xfId="2964"/>
    <cellStyle name="千位分隔 2 3 39" xfId="2965"/>
    <cellStyle name="千位分隔 2 2 3 3" xfId="2966"/>
    <cellStyle name="千位分隔 2 2 3 4" xfId="2967"/>
    <cellStyle name="千位分隔 2 2 3 5" xfId="2968"/>
    <cellStyle name="千位分隔 2 2 3 6" xfId="2969"/>
    <cellStyle name="千位分隔 2 2 3 7" xfId="2970"/>
    <cellStyle name="千位分隔 2 2 3 8" xfId="2971"/>
    <cellStyle name="千位分隔 2 2 3 9" xfId="2972"/>
    <cellStyle name="千位分隔 2 2 35" xfId="2973"/>
    <cellStyle name="千位分隔 2 2 40" xfId="2974"/>
    <cellStyle name="千位分隔 2 2 36" xfId="2975"/>
    <cellStyle name="千位分隔 2 2 37" xfId="2976"/>
    <cellStyle name="千位分隔 2 2 38" xfId="2977"/>
    <cellStyle name="千位分隔 2 2 39" xfId="2978"/>
    <cellStyle name="千位分隔 2 2 4" xfId="2979"/>
    <cellStyle name="千位分隔 2 2 4 10" xfId="2980"/>
    <cellStyle name="千位分隔 2 2 4 11" xfId="2981"/>
    <cellStyle name="千位分隔 2 2 4 12" xfId="2982"/>
    <cellStyle name="千位分隔 2 2 4 13" xfId="2983"/>
    <cellStyle name="千位分隔 2 2 4 14" xfId="2984"/>
    <cellStyle name="千位分隔 2 2 4 15" xfId="2985"/>
    <cellStyle name="千位分隔 2 2 4 16" xfId="2986"/>
    <cellStyle name="千位分隔 2 2 4 17" xfId="2987"/>
    <cellStyle name="千位分隔 2 2 4 18" xfId="2988"/>
    <cellStyle name="千位分隔 2 2 4 19" xfId="2989"/>
    <cellStyle name="千位分隔 2 2 4 6" xfId="2990"/>
    <cellStyle name="千位分隔 2 3 5 17" xfId="2991"/>
    <cellStyle name="千位分隔 2 2 4 7" xfId="2992"/>
    <cellStyle name="千位分隔 2 3 5 18" xfId="2993"/>
    <cellStyle name="千位分隔 2 2 4 8" xfId="2994"/>
    <cellStyle name="千位分隔 2 3 5 19" xfId="2995"/>
    <cellStyle name="千位分隔 2 2 4 9" xfId="2996"/>
    <cellStyle name="千位分隔 2 2 5" xfId="2997"/>
    <cellStyle name="千位分隔 2 2 5 10" xfId="2998"/>
    <cellStyle name="千位分隔 2 2 5 11" xfId="2999"/>
    <cellStyle name="千位分隔 2 2 5 12" xfId="3000"/>
    <cellStyle name="千位分隔 2 2 5 13" xfId="3001"/>
    <cellStyle name="千位分隔 2 2 5 14" xfId="3002"/>
    <cellStyle name="千位分隔 2 2 5 15" xfId="3003"/>
    <cellStyle name="千位分隔 2 2 5 16" xfId="3004"/>
    <cellStyle name="千位分隔 2 2 5 17" xfId="3005"/>
    <cellStyle name="千位分隔 2 2 5 18" xfId="3006"/>
    <cellStyle name="千位分隔 2 2 5 19" xfId="3007"/>
    <cellStyle name="千位分隔 2 2 5 8" xfId="3008"/>
    <cellStyle name="千位分隔 2 2 5 9" xfId="3009"/>
    <cellStyle name="千位分隔 2 2 6" xfId="3010"/>
    <cellStyle name="千位分隔 2 2 6 10" xfId="3011"/>
    <cellStyle name="千位分隔 2 2 6 11" xfId="3012"/>
    <cellStyle name="千位分隔 2 2 6 12" xfId="3013"/>
    <cellStyle name="千位分隔 2 2 6 13" xfId="3014"/>
    <cellStyle name="千位分隔 2 2 6 14" xfId="3015"/>
    <cellStyle name="千位分隔 2 2 6 15" xfId="3016"/>
    <cellStyle name="千位分隔 2 2 6 16" xfId="3017"/>
    <cellStyle name="千位分隔 2 2 6 17" xfId="3018"/>
    <cellStyle name="千位分隔 2 2 6 18" xfId="3019"/>
    <cellStyle name="千位分隔 2 2 6 19" xfId="3020"/>
    <cellStyle name="千位分隔 2 2 6 8" xfId="3021"/>
    <cellStyle name="千位分隔 2 2 6 9" xfId="3022"/>
    <cellStyle name="千位分隔 2 2 7 10" xfId="3023"/>
    <cellStyle name="千位分隔 2 2 7 11" xfId="3024"/>
    <cellStyle name="千位分隔 2 2 7 12" xfId="3025"/>
    <cellStyle name="千位分隔 2 2 7 13" xfId="3026"/>
    <cellStyle name="千位分隔 2 2 7 14" xfId="3027"/>
    <cellStyle name="千位分隔 2 2 7 15" xfId="3028"/>
    <cellStyle name="千位分隔 2 2 7 16" xfId="3029"/>
    <cellStyle name="千位分隔 2 2 7 17" xfId="3030"/>
    <cellStyle name="千位分隔 2 4 3 2" xfId="3031"/>
    <cellStyle name="千位分隔 2 2 7 18" xfId="3032"/>
    <cellStyle name="千位分隔 2 4 3 3" xfId="3033"/>
    <cellStyle name="千位分隔 2 2 7 19" xfId="3034"/>
    <cellStyle name="千位分隔 2 4 3 4" xfId="3035"/>
    <cellStyle name="千位分隔 2 2 7 8" xfId="3036"/>
    <cellStyle name="千位分隔 2 4 10" xfId="3037"/>
    <cellStyle name="千位分隔 2 2 7 9" xfId="3038"/>
    <cellStyle name="千位分隔 2 4 11" xfId="3039"/>
    <cellStyle name="千位分隔 2 2 8 11" xfId="3040"/>
    <cellStyle name="千位分隔 2 2 8 12" xfId="3041"/>
    <cellStyle name="千位分隔 2 2 8 13" xfId="3042"/>
    <cellStyle name="千位分隔 2 2 8 14" xfId="3043"/>
    <cellStyle name="千位分隔 2 2 8 15" xfId="3044"/>
    <cellStyle name="千位分隔 2 2 8 19" xfId="3045"/>
    <cellStyle name="千位分隔 2 4 8 4" xfId="3046"/>
    <cellStyle name="千位分隔 2 2 8 8" xfId="3047"/>
    <cellStyle name="千位分隔 2 2 8 9" xfId="3048"/>
    <cellStyle name="千位分隔 2 3" xfId="3049"/>
    <cellStyle name="千位分隔 2 3 10 2" xfId="3050"/>
    <cellStyle name="千位分隔 2 3 10 3" xfId="3051"/>
    <cellStyle name="千位分隔 2 3 10 4" xfId="3052"/>
    <cellStyle name="千位分隔 2 3 12" xfId="3053"/>
    <cellStyle name="千位分隔 2 3 13" xfId="3054"/>
    <cellStyle name="千位分隔 2 7 3 10" xfId="3055"/>
    <cellStyle name="千位分隔 2 3 13 2" xfId="3056"/>
    <cellStyle name="千位分隔 2 3 13 3" xfId="3057"/>
    <cellStyle name="千位分隔 2 3 13 4" xfId="3058"/>
    <cellStyle name="千位分隔 2 3 14" xfId="3059"/>
    <cellStyle name="千位分隔 2 7 3 11" xfId="3060"/>
    <cellStyle name="千位分隔 2 3 14 2" xfId="3061"/>
    <cellStyle name="千位分隔 2 3 14 3" xfId="3062"/>
    <cellStyle name="千位分隔 2 3 14 4" xfId="3063"/>
    <cellStyle name="千位分隔 2 3 15" xfId="3064"/>
    <cellStyle name="千位分隔 2 3 20" xfId="3065"/>
    <cellStyle name="千位分隔 2 7 3 12" xfId="3066"/>
    <cellStyle name="千位分隔 2 3 15 2" xfId="3067"/>
    <cellStyle name="千位分隔 2 3 20 2" xfId="3068"/>
    <cellStyle name="千位分隔 2 3 15 3" xfId="3069"/>
    <cellStyle name="千位分隔 2 3 20 3" xfId="3070"/>
    <cellStyle name="千位分隔 2 3 15 4" xfId="3071"/>
    <cellStyle name="千位分隔 2 3 20 4" xfId="3072"/>
    <cellStyle name="千位分隔 2 3 16" xfId="3073"/>
    <cellStyle name="千位分隔 2 3 21" xfId="3074"/>
    <cellStyle name="千位分隔 2 7 3 13" xfId="3075"/>
    <cellStyle name="千位分隔 2 3 16 2" xfId="3076"/>
    <cellStyle name="千位分隔 2 3 18" xfId="3077"/>
    <cellStyle name="千位分隔 2 3 21 2" xfId="3078"/>
    <cellStyle name="千位分隔 2 3 23" xfId="3079"/>
    <cellStyle name="千位分隔 2 7 3 15" xfId="3080"/>
    <cellStyle name="千位分隔 2 3 16 3" xfId="3081"/>
    <cellStyle name="千位分隔 2 3 19" xfId="3082"/>
    <cellStyle name="千位分隔 2 3 21 3" xfId="3083"/>
    <cellStyle name="千位分隔 2 3 24" xfId="3084"/>
    <cellStyle name="千位分隔 2 7 3 16" xfId="3085"/>
    <cellStyle name="千位分隔 2 3 16 4" xfId="3086"/>
    <cellStyle name="千位分隔 2 3 21 4" xfId="3087"/>
    <cellStyle name="千位分隔 2 3 25" xfId="3088"/>
    <cellStyle name="千位分隔 2 3 30" xfId="3089"/>
    <cellStyle name="千位分隔 2 7 3 17" xfId="3090"/>
    <cellStyle name="千位分隔 2 3 17" xfId="3091"/>
    <cellStyle name="千位分隔 2 3 22" xfId="3092"/>
    <cellStyle name="千位分隔 2 7 3 14" xfId="3093"/>
    <cellStyle name="千位分隔 2 3 17 2" xfId="3094"/>
    <cellStyle name="千位分隔 2 3 22 2" xfId="3095"/>
    <cellStyle name="千位分隔 2 3 17 3" xfId="3096"/>
    <cellStyle name="千位分隔 2 3 22 3" xfId="3097"/>
    <cellStyle name="千位分隔 2 3 17 4" xfId="3098"/>
    <cellStyle name="千位分隔 2 3 22 4" xfId="3099"/>
    <cellStyle name="千位分隔 2 3 18 2" xfId="3100"/>
    <cellStyle name="千位分隔 2 3 18 3" xfId="3101"/>
    <cellStyle name="千位分隔 2 3 18 4" xfId="3102"/>
    <cellStyle name="千位分隔 2 3 19 2" xfId="3103"/>
    <cellStyle name="千位分隔 2 3 19 3" xfId="3104"/>
    <cellStyle name="千位分隔 2 3 19 4" xfId="3105"/>
    <cellStyle name="千位分隔 2 3 2 10" xfId="3106"/>
    <cellStyle name="千位分隔 2 3 2 11" xfId="3107"/>
    <cellStyle name="千位分隔 2 3 2 12" xfId="3108"/>
    <cellStyle name="千位分隔 2 3 2 13" xfId="3109"/>
    <cellStyle name="千位分隔 2 3 2 3" xfId="3110"/>
    <cellStyle name="千位分隔 2 3 2 4" xfId="3111"/>
    <cellStyle name="千位分隔 2 3 2 5" xfId="3112"/>
    <cellStyle name="千位分隔 2 3 29" xfId="3113"/>
    <cellStyle name="千位分隔 2 3 34" xfId="3114"/>
    <cellStyle name="千位分隔 2 3 3 10" xfId="3115"/>
    <cellStyle name="千位分隔 2 3 3 11" xfId="3116"/>
    <cellStyle name="千位分隔 2 3 3 12" xfId="3117"/>
    <cellStyle name="千位分隔 2 3 3 13" xfId="3118"/>
    <cellStyle name="千位分隔 2 3 3 14" xfId="3119"/>
    <cellStyle name="千位分隔 2 3 3 15" xfId="3120"/>
    <cellStyle name="千位分隔 2 3 3 19" xfId="3121"/>
    <cellStyle name="千位分隔 2 3 3 5" xfId="3122"/>
    <cellStyle name="千位分隔 2 3 3 6" xfId="3123"/>
    <cellStyle name="千位分隔 2 3 3 7" xfId="3124"/>
    <cellStyle name="千位分隔 2 3 3 8" xfId="3125"/>
    <cellStyle name="千位分隔 2 3 3 9" xfId="3126"/>
    <cellStyle name="千位分隔 2 3 35" xfId="3127"/>
    <cellStyle name="千位分隔 2 3 40" xfId="3128"/>
    <cellStyle name="千位分隔 2 3 36" xfId="3129"/>
    <cellStyle name="千位分隔 2 3 37" xfId="3130"/>
    <cellStyle name="千位分隔 2 3 38" xfId="3131"/>
    <cellStyle name="千位分隔 2 3 4 10" xfId="3132"/>
    <cellStyle name="千位分隔 2 3 4 11" xfId="3133"/>
    <cellStyle name="千位分隔 2 3 4 12" xfId="3134"/>
    <cellStyle name="千位分隔 2 3 4 13" xfId="3135"/>
    <cellStyle name="千位分隔 2 3 4 14" xfId="3136"/>
    <cellStyle name="千位分隔 2 3 4 15" xfId="3137"/>
    <cellStyle name="千位分隔 2 3 4 16" xfId="3138"/>
    <cellStyle name="千位分隔 2 3 4 17" xfId="3139"/>
    <cellStyle name="千位分隔 2 3 4 18" xfId="3140"/>
    <cellStyle name="千位分隔 2 3 4 19" xfId="3141"/>
    <cellStyle name="千位分隔 2 3 4 7" xfId="3142"/>
    <cellStyle name="千位分隔 2 3 4 8" xfId="3143"/>
    <cellStyle name="千位分隔 2 3 4 9" xfId="3144"/>
    <cellStyle name="千位分隔 2 3 5 10" xfId="3145"/>
    <cellStyle name="千位分隔 2 3 5 2" xfId="3146"/>
    <cellStyle name="千位分隔 2 3 5 3" xfId="3147"/>
    <cellStyle name="千位分隔 2 3 5 4" xfId="3148"/>
    <cellStyle name="千位分隔 2 3 5 5" xfId="3149"/>
    <cellStyle name="千位分隔 2 3 5 6" xfId="3150"/>
    <cellStyle name="千位分隔 2 3 5 7" xfId="3151"/>
    <cellStyle name="千位分隔 2 3 5 8" xfId="3152"/>
    <cellStyle name="千位分隔 2 3 5 9" xfId="3153"/>
    <cellStyle name="千位分隔 2 3 6 10" xfId="3154"/>
    <cellStyle name="千位分隔 2 3 6 19" xfId="3155"/>
    <cellStyle name="千位分隔 2 3 6 2" xfId="3156"/>
    <cellStyle name="千位分隔 2 3 6 3" xfId="3157"/>
    <cellStyle name="千位分隔 2 3 6 4" xfId="3158"/>
    <cellStyle name="千位分隔 2 3 6 5" xfId="3159"/>
    <cellStyle name="千位分隔 2 3 6 6" xfId="3160"/>
    <cellStyle name="千位分隔 2 3 6 7" xfId="3161"/>
    <cellStyle name="千位分隔 2 3 6 8" xfId="3162"/>
    <cellStyle name="千位分隔 2 3 6 9" xfId="3163"/>
    <cellStyle name="千位分隔 2 3 7 19" xfId="3164"/>
    <cellStyle name="千位分隔 2 9 3 4" xfId="3165"/>
    <cellStyle name="千位分隔 2 3 7 2" xfId="3166"/>
    <cellStyle name="千位分隔 2 3 7 3" xfId="3167"/>
    <cellStyle name="千位分隔 2 3 7 4" xfId="3168"/>
    <cellStyle name="千位分隔 2 3 7 5" xfId="3169"/>
    <cellStyle name="千位分隔 2 3 8 18" xfId="3170"/>
    <cellStyle name="千位分隔 2 3 8 19" xfId="3171"/>
    <cellStyle name="千位分隔 2 3 8 5" xfId="3172"/>
    <cellStyle name="千位分隔 2 3 8 6" xfId="3173"/>
    <cellStyle name="千位分隔 2 3 8 7" xfId="3174"/>
    <cellStyle name="千位分隔 2 3 8 8" xfId="3175"/>
    <cellStyle name="千位分隔 2 3 8 9" xfId="3176"/>
    <cellStyle name="千位分隔 2 4" xfId="3177"/>
    <cellStyle name="千位分隔 2 4 10 2" xfId="3178"/>
    <cellStyle name="千位分隔 2 4 10 3" xfId="3179"/>
    <cellStyle name="千位分隔 2 4 10 4" xfId="3180"/>
    <cellStyle name="千位分隔 2 4 11 2" xfId="3181"/>
    <cellStyle name="千位分隔 2 8 2 15" xfId="3182"/>
    <cellStyle name="千位分隔 2 4 11 3" xfId="3183"/>
    <cellStyle name="千位分隔 2 8 2 16" xfId="3184"/>
    <cellStyle name="千位分隔 2 4 11 4" xfId="3185"/>
    <cellStyle name="千位分隔 2 8 2 17" xfId="3186"/>
    <cellStyle name="常规_Sheet2" xfId="3187"/>
    <cellStyle name="千位分隔 2 4 12" xfId="3188"/>
    <cellStyle name="千位分隔 2 4 12 2" xfId="3189"/>
    <cellStyle name="千位分隔 2 4 12 3" xfId="3190"/>
    <cellStyle name="千位分隔 2 4 12 4" xfId="3191"/>
    <cellStyle name="千位分隔 2 4 13" xfId="3192"/>
    <cellStyle name="千位分隔 2 7 4 10" xfId="3193"/>
    <cellStyle name="千位分隔 2 4 13 2" xfId="3194"/>
    <cellStyle name="千位分隔 2 4 13 3" xfId="3195"/>
    <cellStyle name="千位分隔 2 4 13 4" xfId="3196"/>
    <cellStyle name="千位分隔 2 4 14" xfId="3197"/>
    <cellStyle name="千位分隔 2 7 4 11" xfId="3198"/>
    <cellStyle name="千位分隔 2 4 15" xfId="3199"/>
    <cellStyle name="千位分隔 2 4 20" xfId="3200"/>
    <cellStyle name="千位分隔 2 7 4 12" xfId="3201"/>
    <cellStyle name="千位分隔 2 4 15 2" xfId="3202"/>
    <cellStyle name="千位分隔 2 4 20 2" xfId="3203"/>
    <cellStyle name="千位分隔 2 4 15 3" xfId="3204"/>
    <cellStyle name="千位分隔 2 4 20 3" xfId="3205"/>
    <cellStyle name="千位分隔 2 4 15 4" xfId="3206"/>
    <cellStyle name="千位分隔 2 4 20 4" xfId="3207"/>
    <cellStyle name="千位分隔 2 4 16" xfId="3208"/>
    <cellStyle name="千位分隔 2 4 21" xfId="3209"/>
    <cellStyle name="千位分隔 2 7 4 13" xfId="3210"/>
    <cellStyle name="千位分隔 2 4 16 2" xfId="3211"/>
    <cellStyle name="千位分隔 2 4 21 2" xfId="3212"/>
    <cellStyle name="千位分隔 2 8 3 15" xfId="3213"/>
    <cellStyle name="千位分隔 2 4 16 3" xfId="3214"/>
    <cellStyle name="千位分隔 2 4 21 3" xfId="3215"/>
    <cellStyle name="千位分隔 2 8 3 16" xfId="3216"/>
    <cellStyle name="千位分隔 2 4 16 4" xfId="3217"/>
    <cellStyle name="千位分隔 2 4 21 4" xfId="3218"/>
    <cellStyle name="千位分隔 2 8 3 17" xfId="3219"/>
    <cellStyle name="千位分隔 2 4 17" xfId="3220"/>
    <cellStyle name="千位分隔 2 4 22" xfId="3221"/>
    <cellStyle name="千位分隔 2 7 4 14" xfId="3222"/>
    <cellStyle name="千位分隔 2 4 17 2" xfId="3223"/>
    <cellStyle name="千位分隔 2 4 22 2" xfId="3224"/>
    <cellStyle name="千位分隔 2 4 17 3" xfId="3225"/>
    <cellStyle name="千位分隔 2 4 22 3" xfId="3226"/>
    <cellStyle name="千位分隔 2 4 17 4" xfId="3227"/>
    <cellStyle name="千位分隔 2 4 22 4" xfId="3228"/>
    <cellStyle name="千位分隔 2 4 18" xfId="3229"/>
    <cellStyle name="千位分隔 2 4 23" xfId="3230"/>
    <cellStyle name="千位分隔 2 7 4 15" xfId="3231"/>
    <cellStyle name="千位分隔 2 4 18 2" xfId="3232"/>
    <cellStyle name="千位分隔 2 4 18 3" xfId="3233"/>
    <cellStyle name="千位分隔 2 4 18 4" xfId="3234"/>
    <cellStyle name="千位分隔 2 4 19" xfId="3235"/>
    <cellStyle name="千位分隔 2 4 24" xfId="3236"/>
    <cellStyle name="千位分隔 2 7 4 16" xfId="3237"/>
    <cellStyle name="千位分隔 2 4 2" xfId="3238"/>
    <cellStyle name="千位分隔 2 4 2 10" xfId="3239"/>
    <cellStyle name="千位分隔 2 4 2 11" xfId="3240"/>
    <cellStyle name="千位分隔 2 4 2 12" xfId="3241"/>
    <cellStyle name="千位分隔 2 4 2 13" xfId="3242"/>
    <cellStyle name="千位分隔 2 4 2 14" xfId="3243"/>
    <cellStyle name="千位分隔 2 4 2 15" xfId="3244"/>
    <cellStyle name="千位分隔 2 4 2 16" xfId="3245"/>
    <cellStyle name="千位分隔 2 4 2 17" xfId="3246"/>
    <cellStyle name="千位分隔 2 4 2 18" xfId="3247"/>
    <cellStyle name="千位分隔 2 4 2 19" xfId="3248"/>
    <cellStyle name="千位分隔 2 4 2 3" xfId="3249"/>
    <cellStyle name="千位分隔 2 4 2 4" xfId="3250"/>
    <cellStyle name="千位分隔 2 4 2 5" xfId="3251"/>
    <cellStyle name="千位分隔 2 4 2 6" xfId="3252"/>
    <cellStyle name="千位分隔 2 4 2 8" xfId="3253"/>
    <cellStyle name="千位分隔 2 4 25" xfId="3254"/>
    <cellStyle name="千位分隔 2 4 30" xfId="3255"/>
    <cellStyle name="千位分隔 2 7 4 17" xfId="3256"/>
    <cellStyle name="千位分隔 2 4 29" xfId="3257"/>
    <cellStyle name="千位分隔 2 4 34" xfId="3258"/>
    <cellStyle name="千位分隔 2 4 3" xfId="3259"/>
    <cellStyle name="千位分隔 2 4 3 10" xfId="3260"/>
    <cellStyle name="千位分隔 2 4 3 11" xfId="3261"/>
    <cellStyle name="千位分隔 2 4 3 12" xfId="3262"/>
    <cellStyle name="千位分隔 2 4 3 13" xfId="3263"/>
    <cellStyle name="千位分隔 2 4 3 14" xfId="3264"/>
    <cellStyle name="千位分隔 2 4 3 15" xfId="3265"/>
    <cellStyle name="千位分隔 2 4 3 16" xfId="3266"/>
    <cellStyle name="千位分隔 2 4 3 17" xfId="3267"/>
    <cellStyle name="千位分隔 2 4 3 18" xfId="3268"/>
    <cellStyle name="千位分隔 2 4 3 19" xfId="3269"/>
    <cellStyle name="千位分隔 2 4 3 5" xfId="3270"/>
    <cellStyle name="千位分隔 2 4 3 6" xfId="3271"/>
    <cellStyle name="千位分隔 2 4 3 7" xfId="3272"/>
    <cellStyle name="千位分隔 2 4 3 8" xfId="3273"/>
    <cellStyle name="千位分隔 2 4 4" xfId="3274"/>
    <cellStyle name="千位分隔 2 4 4 10" xfId="3275"/>
    <cellStyle name="千位分隔 2 4 4 11" xfId="3276"/>
    <cellStyle name="千位分隔 2 4 4 12" xfId="3277"/>
    <cellStyle name="千位分隔 2 4 4 13" xfId="3278"/>
    <cellStyle name="千位分隔 2 4 4 14" xfId="3279"/>
    <cellStyle name="千位分隔 2 4 4 15" xfId="3280"/>
    <cellStyle name="千位分隔 2 4 4 16" xfId="3281"/>
    <cellStyle name="千位分隔 2 4 4 17" xfId="3282"/>
    <cellStyle name="千位分隔 2 4 4 18" xfId="3283"/>
    <cellStyle name="千位分隔 2 4 4 19" xfId="3284"/>
    <cellStyle name="千位分隔 2 4 4 2" xfId="3285"/>
    <cellStyle name="千位分隔 2 4 4 3" xfId="3286"/>
    <cellStyle name="千位分隔 2 4 4 4" xfId="3287"/>
    <cellStyle name="千位分隔 2 4 4 5" xfId="3288"/>
    <cellStyle name="千位分隔 2 4 4 6" xfId="3289"/>
    <cellStyle name="千位分隔 2 4 4 7" xfId="3290"/>
    <cellStyle name="千位分隔 2 4 4 8" xfId="3291"/>
    <cellStyle name="千位分隔 2 4 5 10" xfId="3292"/>
    <cellStyle name="千位分隔 2 4 5 11" xfId="3293"/>
    <cellStyle name="千位分隔 2 4 5 12" xfId="3294"/>
    <cellStyle name="千位分隔 2 4 5 13" xfId="3295"/>
    <cellStyle name="千位分隔 2 7 4 2" xfId="3296"/>
    <cellStyle name="千位分隔 2 4 5 14" xfId="3297"/>
    <cellStyle name="千位分隔 2 7 4 3" xfId="3298"/>
    <cellStyle name="千位分隔 2 4 5 15" xfId="3299"/>
    <cellStyle name="千位分隔 2 7 4 4" xfId="3300"/>
    <cellStyle name="千位分隔 2 4 5 16" xfId="3301"/>
    <cellStyle name="千位分隔 2 7 4 5" xfId="3302"/>
    <cellStyle name="千位分隔 2 4 5 17" xfId="3303"/>
    <cellStyle name="千位分隔 2 7 4 6" xfId="3304"/>
    <cellStyle name="千位分隔 2 4 5 18" xfId="3305"/>
    <cellStyle name="千位分隔 2 7 4 7" xfId="3306"/>
    <cellStyle name="千位分隔 2 4 5 19" xfId="3307"/>
    <cellStyle name="千位分隔 2 7 4 8" xfId="3308"/>
    <cellStyle name="千位分隔 2 4 6 10" xfId="3309"/>
    <cellStyle name="千位分隔 2 4 6 11" xfId="3310"/>
    <cellStyle name="千位分隔 2 4 7 10" xfId="3311"/>
    <cellStyle name="千位分隔 2 4 7 11" xfId="3312"/>
    <cellStyle name="千位分隔 2 4 7 12" xfId="3313"/>
    <cellStyle name="千位分隔 2 4 7 13" xfId="3314"/>
    <cellStyle name="千位分隔 2 4 7 14" xfId="3315"/>
    <cellStyle name="千位分隔 2 4 7 15" xfId="3316"/>
    <cellStyle name="千位分隔 2 4 7 16" xfId="3317"/>
    <cellStyle name="千位分隔 2 4 7 17" xfId="3318"/>
    <cellStyle name="千位分隔 2 4 7 18" xfId="3319"/>
    <cellStyle name="千位分隔 2 4 7 19" xfId="3320"/>
    <cellStyle name="千位分隔 2 4 7 4" xfId="3321"/>
    <cellStyle name="千位分隔 2 4 7 5" xfId="3322"/>
    <cellStyle name="千位分隔 2 4 7 6" xfId="3323"/>
    <cellStyle name="千位分隔 2 4 7 7" xfId="3324"/>
    <cellStyle name="千位分隔 2 4 7 8" xfId="3325"/>
    <cellStyle name="千位分隔 2 4 7 9" xfId="3326"/>
    <cellStyle name="千位分隔 2 4 8 10" xfId="3327"/>
    <cellStyle name="千位分隔 2 4 8 11" xfId="3328"/>
    <cellStyle name="千位分隔 2 4 8 12" xfId="3329"/>
    <cellStyle name="千位分隔 2 4 8 13" xfId="3330"/>
    <cellStyle name="千位分隔 2 4 8 14" xfId="3331"/>
    <cellStyle name="千位分隔 2 4 8 15" xfId="3332"/>
    <cellStyle name="千位分隔 2 4 8 16" xfId="3333"/>
    <cellStyle name="千位分隔 2 4 8 17" xfId="3334"/>
    <cellStyle name="千位分隔 2 4 8 18" xfId="3335"/>
    <cellStyle name="千位分隔 2 4 8 19" xfId="3336"/>
    <cellStyle name="千位分隔 2 4 8 5" xfId="3337"/>
    <cellStyle name="千位分隔 2 4 8 7" xfId="3338"/>
    <cellStyle name="千位分隔 2 4 8 8" xfId="3339"/>
    <cellStyle name="千位分隔 2 4 8 9" xfId="3340"/>
    <cellStyle name="千位分隔 2 4 9 4" xfId="3341"/>
    <cellStyle name="千位分隔 2 5" xfId="3342"/>
    <cellStyle name="千位分隔 2 5 15 2" xfId="3343"/>
    <cellStyle name="千位分隔 2 5 20 2" xfId="3344"/>
    <cellStyle name="千位分隔 2 5 15 3" xfId="3345"/>
    <cellStyle name="千位分隔 2 5 20 3" xfId="3346"/>
    <cellStyle name="千位分隔 2 5 15 4" xfId="3347"/>
    <cellStyle name="千位分隔 2 5 20 4" xfId="3348"/>
    <cellStyle name="千位分隔 2 5 19 2" xfId="3349"/>
    <cellStyle name="千位分隔 2 5 19 3" xfId="3350"/>
    <cellStyle name="千位分隔 2 5 19 4" xfId="3351"/>
    <cellStyle name="千位分隔 2 5 2" xfId="3352"/>
    <cellStyle name="千位分隔 2 5 2 10" xfId="3353"/>
    <cellStyle name="千位分隔 2 5 2 11" xfId="3354"/>
    <cellStyle name="千位分隔 2 5 2 12" xfId="3355"/>
    <cellStyle name="千位分隔 2 5 2 13" xfId="3356"/>
    <cellStyle name="千位分隔 2 5 2 14" xfId="3357"/>
    <cellStyle name="千位分隔 2 5 2 15" xfId="3358"/>
    <cellStyle name="千位分隔 2 5 2 16" xfId="3359"/>
    <cellStyle name="千位分隔 2 5 2 17" xfId="3360"/>
    <cellStyle name="千位分隔 2 5 2 18" xfId="3361"/>
    <cellStyle name="千位分隔 2 5 2 2" xfId="3362"/>
    <cellStyle name="千位分隔 2 5 2 3" xfId="3363"/>
    <cellStyle name="千位分隔 2 5 2 4" xfId="3364"/>
    <cellStyle name="千位分隔 2 5 2 5" xfId="3365"/>
    <cellStyle name="千位分隔 2 5 2 6" xfId="3366"/>
    <cellStyle name="千位分隔 2 5 2 7" xfId="3367"/>
    <cellStyle name="千位分隔 2 5 2 8" xfId="3368"/>
    <cellStyle name="千位分隔 2 5 2 9" xfId="3369"/>
    <cellStyle name="千位分隔 2 5 29" xfId="3370"/>
    <cellStyle name="千位分隔 2 5 34" xfId="3371"/>
    <cellStyle name="千位分隔 2 5 3" xfId="3372"/>
    <cellStyle name="千位分隔 2 5 3 16" xfId="3373"/>
    <cellStyle name="千位分隔 2 5 5 9" xfId="3374"/>
    <cellStyle name="千位分隔 2 5 3 17" xfId="3375"/>
    <cellStyle name="千位分隔 2 5 3 18" xfId="3376"/>
    <cellStyle name="千位分隔 2 5 3 19" xfId="3377"/>
    <cellStyle name="千位分隔 2 5 3 2" xfId="3378"/>
    <cellStyle name="千位分隔 2 5 3 3" xfId="3379"/>
    <cellStyle name="千位分隔 2 5 3 4" xfId="3380"/>
    <cellStyle name="千位分隔 2 5 3 5" xfId="3381"/>
    <cellStyle name="千位分隔 2 5 3 6" xfId="3382"/>
    <cellStyle name="千位分隔 2 5 3 7" xfId="3383"/>
    <cellStyle name="千位分隔 2 5 3 8" xfId="3384"/>
    <cellStyle name="千位分隔 2 5 3 9" xfId="3385"/>
    <cellStyle name="千位分隔 2 5 4" xfId="3386"/>
    <cellStyle name="千位分隔 2 5 4 16" xfId="3387"/>
    <cellStyle name="千位分隔 2 5 4 17" xfId="3388"/>
    <cellStyle name="千位分隔 2 5 4 18" xfId="3389"/>
    <cellStyle name="千位分隔 2 5 4 19" xfId="3390"/>
    <cellStyle name="千位分隔 2 5 4 2" xfId="3391"/>
    <cellStyle name="千位分隔 2 5 4 3" xfId="3392"/>
    <cellStyle name="千位分隔 2 5 4 4" xfId="3393"/>
    <cellStyle name="千位分隔 2 5 4 5" xfId="3394"/>
    <cellStyle name="千位分隔 2 5 4 6" xfId="3395"/>
    <cellStyle name="千位分隔 2 5 4 7" xfId="3396"/>
    <cellStyle name="千位分隔 2 5 4 8" xfId="3397"/>
    <cellStyle name="千位分隔 2 5 4 9" xfId="3398"/>
    <cellStyle name="千位分隔 2 5 6 15" xfId="3399"/>
    <cellStyle name="千位分隔 2 5 7 15" xfId="3400"/>
    <cellStyle name="千位分隔 2 5 7 16" xfId="3401"/>
    <cellStyle name="千位分隔 2 5 7 17" xfId="3402"/>
    <cellStyle name="千位分隔 2 5 7 18" xfId="3403"/>
    <cellStyle name="千位分隔 2 5 7 19" xfId="3404"/>
    <cellStyle name="千位分隔 2 5 7 9" xfId="3405"/>
    <cellStyle name="千位分隔 2 5 8 9" xfId="3406"/>
    <cellStyle name="千位分隔 2 6" xfId="3407"/>
    <cellStyle name="千位分隔 2 6 18" xfId="3408"/>
    <cellStyle name="千位分隔 2 6 19" xfId="3409"/>
    <cellStyle name="千位分隔 2 6 2 10" xfId="3410"/>
    <cellStyle name="千位分隔 2 6 2 11" xfId="3411"/>
    <cellStyle name="千位分隔 2 6 2 12" xfId="3412"/>
    <cellStyle name="千位分隔 2 6 2 13" xfId="3413"/>
    <cellStyle name="千位分隔 2 6 2 14" xfId="3414"/>
    <cellStyle name="千位分隔 2 6 2 18" xfId="3415"/>
    <cellStyle name="千位分隔 2 6 2 19" xfId="3416"/>
    <cellStyle name="千位分隔 2 6 2 2" xfId="3417"/>
    <cellStyle name="千位分隔 2 6 2 3" xfId="3418"/>
    <cellStyle name="千位分隔 2 6 2 4" xfId="3419"/>
    <cellStyle name="千位分隔 2 6 2 5" xfId="3420"/>
    <cellStyle name="千位分隔 2 6 2 6" xfId="3421"/>
    <cellStyle name="千位分隔 2 6 2 7" xfId="3422"/>
    <cellStyle name="千位分隔 2 6 2 8" xfId="3423"/>
    <cellStyle name="千位分隔 2 6 2 9" xfId="3424"/>
    <cellStyle name="千位分隔 2 6 3 11" xfId="3425"/>
    <cellStyle name="千位分隔 2 6 3 12" xfId="3426"/>
    <cellStyle name="千位分隔 2 6 3 13" xfId="3427"/>
    <cellStyle name="千位分隔 2 6 3 14" xfId="3428"/>
    <cellStyle name="千位分隔 2 6 3 18" xfId="3429"/>
    <cellStyle name="千位分隔 2 6 3 19" xfId="3430"/>
    <cellStyle name="千位分隔 2 6 3 7" xfId="3431"/>
    <cellStyle name="千位分隔 2 6 3 8" xfId="3432"/>
    <cellStyle name="千位分隔 2 6 3 9" xfId="3433"/>
    <cellStyle name="千位分隔 2 7" xfId="3434"/>
    <cellStyle name="千位分隔 2 7 18" xfId="3435"/>
    <cellStyle name="千位分隔 2 7 19" xfId="3436"/>
    <cellStyle name="千位分隔 2 7 2" xfId="3437"/>
    <cellStyle name="千位分隔 2 7 2 6" xfId="3438"/>
    <cellStyle name="千位分隔 2 7 2 7" xfId="3439"/>
    <cellStyle name="千位分隔 2 7 2 8" xfId="3440"/>
    <cellStyle name="千位分隔 2 7 2 9" xfId="3441"/>
    <cellStyle name="千位分隔 2 7 3" xfId="3442"/>
    <cellStyle name="千位分隔 2 7 3 2" xfId="3443"/>
    <cellStyle name="千位分隔 2 7 3 3" xfId="3444"/>
    <cellStyle name="千位分隔 2 7 3 4" xfId="3445"/>
    <cellStyle name="千位分隔 2 7 3 5" xfId="3446"/>
    <cellStyle name="千位分隔 2 7 3 6" xfId="3447"/>
    <cellStyle name="千位分隔 2 7 3 7" xfId="3448"/>
    <cellStyle name="千位分隔 2 7 3 8" xfId="3449"/>
    <cellStyle name="千位分隔 2 7 3 9" xfId="3450"/>
    <cellStyle name="千位分隔 2 7 4" xfId="3451"/>
    <cellStyle name="千位分隔 2 7 4 9" xfId="3452"/>
    <cellStyle name="千位分隔 2 7 5" xfId="3453"/>
    <cellStyle name="千位分隔 2 7 6" xfId="3454"/>
    <cellStyle name="千位分隔 2 7 7" xfId="3455"/>
    <cellStyle name="千位分隔 2 7 8" xfId="3456"/>
    <cellStyle name="千位分隔 2 7 9" xfId="3457"/>
    <cellStyle name="千位分隔 2 8" xfId="3458"/>
    <cellStyle name="千位分隔 2 8 18" xfId="3459"/>
    <cellStyle name="千位分隔 2 8 19" xfId="3460"/>
    <cellStyle name="千位分隔 2 8 2 10" xfId="3461"/>
    <cellStyle name="千位分隔 2 8 2 11" xfId="3462"/>
    <cellStyle name="千位分隔 2 8 2 12" xfId="3463"/>
    <cellStyle name="千位分隔 2 8 2 13" xfId="3464"/>
    <cellStyle name="千位分隔 2 8 2 14" xfId="3465"/>
    <cellStyle name="千位分隔 2 8 2 18" xfId="3466"/>
    <cellStyle name="千位分隔 2 8 2 19" xfId="3467"/>
    <cellStyle name="千位分隔 2 8 2 2" xfId="3468"/>
    <cellStyle name="千位分隔 2 8 2 3" xfId="3469"/>
    <cellStyle name="千位分隔 2 8 2 4" xfId="3470"/>
    <cellStyle name="千位分隔 2 8 2 5" xfId="3471"/>
    <cellStyle name="千位分隔 2 8 2 6" xfId="3472"/>
    <cellStyle name="千位分隔 2 8 2 7" xfId="3473"/>
    <cellStyle name="千位分隔 2 8 2 8" xfId="3474"/>
    <cellStyle name="千位分隔 2 8 3 10" xfId="3475"/>
    <cellStyle name="千位分隔 2 8 3 11" xfId="3476"/>
    <cellStyle name="千位分隔 2 8 3 12" xfId="3477"/>
    <cellStyle name="千位分隔 2 8 3 13" xfId="3478"/>
    <cellStyle name="千位分隔 2 8 3 14" xfId="3479"/>
    <cellStyle name="千位分隔 2 8 3 19" xfId="3480"/>
    <cellStyle name="千位分隔 2 8 3 7" xfId="3481"/>
    <cellStyle name="千位分隔 2 8 3 8" xfId="3482"/>
    <cellStyle name="千位分隔 2 8 3 9" xfId="3483"/>
    <cellStyle name="千位分隔 2 8 4 10" xfId="3484"/>
    <cellStyle name="千位分隔 2 8 4 11" xfId="3485"/>
    <cellStyle name="千位分隔 2 8 4 12" xfId="3486"/>
    <cellStyle name="千位分隔 2 8 4 13" xfId="3487"/>
    <cellStyle name="千位分隔 2 8 4 14" xfId="3488"/>
    <cellStyle name="千位分隔 2 8 4 2" xfId="3489"/>
    <cellStyle name="千位分隔 2 8 4 3" xfId="3490"/>
    <cellStyle name="千位分隔 2 8 4 4" xfId="3491"/>
    <cellStyle name="千位分隔 2 8 4 5" xfId="3492"/>
    <cellStyle name="千位分隔 2 8 4 6" xfId="3493"/>
    <cellStyle name="千位分隔 2 8 4 7" xfId="3494"/>
    <cellStyle name="千位分隔 2 8 4 8" xfId="3495"/>
    <cellStyle name="千位分隔 2 8 4 9" xfId="3496"/>
    <cellStyle name="千位分隔 2 8 9" xfId="3497"/>
    <cellStyle name="千位分隔 2 9" xfId="3498"/>
    <cellStyle name="千位分隔 2 9 18" xfId="3499"/>
    <cellStyle name="千位分隔 2 9 19" xfId="3500"/>
    <cellStyle name="千位分隔 2 9 2" xfId="3501"/>
    <cellStyle name="千位分隔 2 9 2 10" xfId="3502"/>
    <cellStyle name="千位分隔 4 2 13" xfId="3503"/>
    <cellStyle name="千位分隔 2 9 2 11" xfId="3504"/>
    <cellStyle name="千位分隔 4 2 14" xfId="3505"/>
    <cellStyle name="千位分隔 2 9 2 18" xfId="3506"/>
    <cellStyle name="千位分隔 2 9 2 19" xfId="3507"/>
    <cellStyle name="千位分隔 2 9 2 4" xfId="3508"/>
    <cellStyle name="千位分隔 2 9 2 5" xfId="3509"/>
    <cellStyle name="千位分隔 2 9 2 6" xfId="3510"/>
    <cellStyle name="千位分隔 2 9 2 7" xfId="3511"/>
    <cellStyle name="千位分隔 2 9 2 8" xfId="3512"/>
    <cellStyle name="千位分隔 2 9 2 9" xfId="3513"/>
    <cellStyle name="千位分隔 2 9 3" xfId="3514"/>
    <cellStyle name="千位分隔 2 9 3 10" xfId="3515"/>
    <cellStyle name="千位分隔 4 3 13" xfId="3516"/>
    <cellStyle name="千位分隔 2 9 3 19" xfId="3517"/>
    <cellStyle name="千位分隔 2 9 3 5" xfId="3518"/>
    <cellStyle name="千位分隔 2 9 3 6" xfId="3519"/>
    <cellStyle name="千位分隔 2 9 3 7" xfId="3520"/>
    <cellStyle name="千位分隔 2 9 3 8" xfId="3521"/>
    <cellStyle name="千位分隔 2 9 3 9" xfId="3522"/>
    <cellStyle name="千位分隔 2 9 4" xfId="3523"/>
    <cellStyle name="千位分隔 2 9 4 10" xfId="3524"/>
    <cellStyle name="千位分隔 4 4 13" xfId="3525"/>
    <cellStyle name="千位分隔 2 9 4 11" xfId="3526"/>
    <cellStyle name="千位分隔 4 4 14" xfId="3527"/>
    <cellStyle name="千位分隔 2 9 4 12" xfId="3528"/>
    <cellStyle name="千位分隔 4 4 15" xfId="3529"/>
    <cellStyle name="千位分隔 2 9 4 13" xfId="3530"/>
    <cellStyle name="千位分隔 4 4 16" xfId="3531"/>
    <cellStyle name="千位分隔 2 9 4 14" xfId="3532"/>
    <cellStyle name="千位分隔 4 4 17" xfId="3533"/>
    <cellStyle name="千位分隔 2 9 4 15" xfId="3534"/>
    <cellStyle name="千位分隔 4 4 18" xfId="3535"/>
    <cellStyle name="千位分隔 2 9 4 16" xfId="3536"/>
    <cellStyle name="千位分隔 4 4 19" xfId="3537"/>
    <cellStyle name="千位分隔 2 9 4 17" xfId="3538"/>
    <cellStyle name="千位分隔 2 9 4 18" xfId="3539"/>
    <cellStyle name="千位分隔 2 9 4 19" xfId="3540"/>
    <cellStyle name="千位分隔 2 9 4 2" xfId="3541"/>
    <cellStyle name="千位分隔 2 9 4 3" xfId="3542"/>
    <cellStyle name="千位分隔 2 9 4 4" xfId="3543"/>
    <cellStyle name="千位分隔 2 9 4 5" xfId="3544"/>
    <cellStyle name="千位分隔 2 9 4 6" xfId="3545"/>
    <cellStyle name="千位分隔 2 9 4 7" xfId="3546"/>
    <cellStyle name="千位分隔 2 9 4 8" xfId="3547"/>
    <cellStyle name="千位分隔 2 9 4 9" xfId="3548"/>
    <cellStyle name="千位分隔 2 9 5" xfId="3549"/>
    <cellStyle name="千位分隔 2 9 6" xfId="3550"/>
    <cellStyle name="千位分隔 2 9 7" xfId="3551"/>
    <cellStyle name="千位分隔 2 9 8" xfId="3552"/>
    <cellStyle name="千位分隔 2 9 9" xfId="3553"/>
    <cellStyle name="千位分隔 4 10" xfId="3554"/>
    <cellStyle name="千位分隔 4 10 10" xfId="3555"/>
    <cellStyle name="千位分隔 4 10 11" xfId="3556"/>
    <cellStyle name="千位分隔 4 10 12" xfId="3557"/>
    <cellStyle name="千位分隔 4 10 13" xfId="3558"/>
    <cellStyle name="千位分隔 4 10 14" xfId="3559"/>
    <cellStyle name="千位分隔 4 10 15" xfId="3560"/>
    <cellStyle name="千位分隔 4 10 16" xfId="3561"/>
    <cellStyle name="千位分隔 4 10 17" xfId="3562"/>
    <cellStyle name="千位分隔 4 10 18" xfId="3563"/>
    <cellStyle name="千位分隔 4 10 19" xfId="3564"/>
    <cellStyle name="千位分隔 4 10 2" xfId="3565"/>
    <cellStyle name="千位分隔 4 10 3" xfId="3566"/>
    <cellStyle name="千位分隔 4 10 4" xfId="3567"/>
    <cellStyle name="千位分隔 4 10 5" xfId="3568"/>
    <cellStyle name="千位分隔 4 10 6" xfId="3569"/>
    <cellStyle name="千位分隔 4 10 7" xfId="3570"/>
    <cellStyle name="千位分隔 4 10 8" xfId="3571"/>
    <cellStyle name="千位分隔 4 10 9" xfId="3572"/>
    <cellStyle name="千位分隔 4 11" xfId="3573"/>
    <cellStyle name="千位分隔 4 11 13" xfId="3574"/>
    <cellStyle name="千位分隔 4 11 14" xfId="3575"/>
    <cellStyle name="千位分隔 4 11 15" xfId="3576"/>
    <cellStyle name="千位分隔 4 11 16" xfId="3577"/>
    <cellStyle name="千位分隔 4 11 17" xfId="3578"/>
    <cellStyle name="千位分隔 4 11 18" xfId="3579"/>
    <cellStyle name="千位分隔 4 11 19" xfId="3580"/>
    <cellStyle name="千位分隔 4 11 2" xfId="3581"/>
    <cellStyle name="千位分隔 4 11 3" xfId="3582"/>
    <cellStyle name="千位分隔 4 11 4" xfId="3583"/>
    <cellStyle name="千位分隔 4 11 5" xfId="3584"/>
    <cellStyle name="千位分隔 4 11 6" xfId="3585"/>
    <cellStyle name="千位分隔 4 11 7" xfId="3586"/>
    <cellStyle name="千位分隔 4 11 8" xfId="3587"/>
    <cellStyle name="千位分隔 4 11 9" xfId="3588"/>
    <cellStyle name="千位分隔 4 12" xfId="3589"/>
    <cellStyle name="千位分隔 4 13" xfId="3590"/>
    <cellStyle name="千位分隔 4 14" xfId="3591"/>
    <cellStyle name="千位分隔 4 2" xfId="3592"/>
    <cellStyle name="千位分隔 4 2 10" xfId="3593"/>
    <cellStyle name="千位分隔 4 2 11" xfId="3594"/>
    <cellStyle name="千位分隔 4 2 12" xfId="3595"/>
    <cellStyle name="千位分隔 4 2 2" xfId="3596"/>
    <cellStyle name="千位分隔 4 2 3" xfId="3597"/>
    <cellStyle name="千位分隔 4 2 7" xfId="3598"/>
    <cellStyle name="千位分隔 4 2 8" xfId="3599"/>
    <cellStyle name="千位分隔 4 2 9" xfId="3600"/>
    <cellStyle name="千位分隔 4 3 10" xfId="3601"/>
    <cellStyle name="千位分隔 4 3 11" xfId="3602"/>
    <cellStyle name="千位分隔 4 3 12" xfId="3603"/>
    <cellStyle name="千位分隔 4 3 2" xfId="3604"/>
    <cellStyle name="千位分隔 4 4 10" xfId="3605"/>
    <cellStyle name="千位分隔 4 4 11" xfId="3606"/>
    <cellStyle name="千位分隔 4 4 12" xfId="3607"/>
    <cellStyle name="千位分隔 4 4 2" xfId="3608"/>
    <cellStyle name="千位分隔 4 8 11" xfId="3609"/>
    <cellStyle name="千位分隔 4 4 3" xfId="3610"/>
    <cellStyle name="千位分隔 4 8 12" xfId="3611"/>
    <cellStyle name="千位分隔 4 4 4" xfId="3612"/>
    <cellStyle name="千位分隔 4 8 13" xfId="3613"/>
    <cellStyle name="千位分隔 4 5 10" xfId="3614"/>
    <cellStyle name="千位分隔 4 5 11" xfId="3615"/>
    <cellStyle name="千位分隔 4 5 12" xfId="3616"/>
    <cellStyle name="千位分隔 4 5 2" xfId="3617"/>
    <cellStyle name="千位分隔 4 5 3" xfId="3618"/>
    <cellStyle name="千位分隔 4 5 4" xfId="3619"/>
    <cellStyle name="千位分隔 4 6 10" xfId="3620"/>
    <cellStyle name="千位分隔 4 6 11" xfId="3621"/>
    <cellStyle name="千位分隔 4 6 12" xfId="3622"/>
    <cellStyle name="千位分隔 4 7 10" xfId="3623"/>
    <cellStyle name="千位分隔 4 7 11" xfId="3624"/>
    <cellStyle name="千位分隔 4 7 12" xfId="3625"/>
    <cellStyle name="千位分隔 4 7 16" xfId="3626"/>
    <cellStyle name="千位分隔 4 7 17" xfId="3627"/>
    <cellStyle name="千位分隔 4 7 18" xfId="3628"/>
    <cellStyle name="千位分隔 4 7 19" xfId="3629"/>
    <cellStyle name="千位分隔 4 8 10" xfId="3630"/>
    <cellStyle name="千位分隔 4 8 9" xfId="3631"/>
    <cellStyle name="千位分隔 4 9 10" xfId="3632"/>
    <cellStyle name="千位分隔 4 9 11" xfId="3633"/>
    <cellStyle name="千位分隔 4 9 2" xfId="3634"/>
    <cellStyle name="千位分隔 4 9 12" xfId="3635"/>
    <cellStyle name="千位分隔 4 9 3" xfId="3636"/>
    <cellStyle name="千位分隔 4 9 13" xfId="3637"/>
    <cellStyle name="千位分隔 4 9 4" xfId="3638"/>
    <cellStyle name="千位分隔 4 9 14" xfId="3639"/>
    <cellStyle name="千位分隔 4 9 5" xfId="3640"/>
    <cellStyle name="千位分隔 4 9 15" xfId="3641"/>
    <cellStyle name="千位分隔 4 9 6" xfId="3642"/>
    <cellStyle name="千位分隔 4 9 16" xfId="3643"/>
    <cellStyle name="千位分隔 4 9 7" xfId="3644"/>
    <cellStyle name="千位分隔 4 9 17" xfId="3645"/>
    <cellStyle name="千位分隔 4 9 8" xfId="3646"/>
    <cellStyle name="千位分隔 4 9 18" xfId="3647"/>
    <cellStyle name="千位分隔 4 9 9" xfId="3648"/>
    <cellStyle name="千位分隔 4 9 19" xfId="3649"/>
  </cellStyles>
  <tableStyles count="0" defaultTableStyle="TableStyleMedium9" defaultPivotStyle="PivotStyleLight16"/>
  <colors>
    <mruColors>
      <color rgb="00FFFF0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5" Type="http://schemas.openxmlformats.org/officeDocument/2006/relationships/styles" Target="styles.xml"/><Relationship Id="rId54" Type="http://schemas.openxmlformats.org/officeDocument/2006/relationships/sharedStrings" Target="sharedStrings.xml"/><Relationship Id="rId53" Type="http://schemas.openxmlformats.org/officeDocument/2006/relationships/theme" Target="theme/theme1.xml"/><Relationship Id="rId52" Type="http://schemas.openxmlformats.org/officeDocument/2006/relationships/externalLink" Target="externalLinks/externalLink36.xml"/><Relationship Id="rId51" Type="http://schemas.openxmlformats.org/officeDocument/2006/relationships/externalLink" Target="externalLinks/externalLink35.xml"/><Relationship Id="rId50" Type="http://schemas.openxmlformats.org/officeDocument/2006/relationships/externalLink" Target="externalLinks/externalLink34.xml"/><Relationship Id="rId5" Type="http://schemas.openxmlformats.org/officeDocument/2006/relationships/worksheet" Target="worksheets/sheet5.xml"/><Relationship Id="rId49" Type="http://schemas.openxmlformats.org/officeDocument/2006/relationships/externalLink" Target="externalLinks/externalLink33.xml"/><Relationship Id="rId48" Type="http://schemas.openxmlformats.org/officeDocument/2006/relationships/externalLink" Target="externalLinks/externalLink32.xml"/><Relationship Id="rId47" Type="http://schemas.openxmlformats.org/officeDocument/2006/relationships/externalLink" Target="externalLinks/externalLink31.xml"/><Relationship Id="rId46" Type="http://schemas.openxmlformats.org/officeDocument/2006/relationships/externalLink" Target="externalLinks/externalLink30.xml"/><Relationship Id="rId45" Type="http://schemas.openxmlformats.org/officeDocument/2006/relationships/externalLink" Target="externalLinks/externalLink29.xml"/><Relationship Id="rId44" Type="http://schemas.openxmlformats.org/officeDocument/2006/relationships/externalLink" Target="externalLinks/externalLink28.xml"/><Relationship Id="rId43" Type="http://schemas.openxmlformats.org/officeDocument/2006/relationships/externalLink" Target="externalLinks/externalLink27.xml"/><Relationship Id="rId42" Type="http://schemas.openxmlformats.org/officeDocument/2006/relationships/externalLink" Target="externalLinks/externalLink26.xml"/><Relationship Id="rId41" Type="http://schemas.openxmlformats.org/officeDocument/2006/relationships/externalLink" Target="externalLinks/externalLink25.xml"/><Relationship Id="rId40" Type="http://schemas.openxmlformats.org/officeDocument/2006/relationships/externalLink" Target="externalLinks/externalLink24.xml"/><Relationship Id="rId4" Type="http://schemas.openxmlformats.org/officeDocument/2006/relationships/worksheet" Target="worksheets/sheet4.xml"/><Relationship Id="rId39" Type="http://schemas.openxmlformats.org/officeDocument/2006/relationships/externalLink" Target="externalLinks/externalLink23.xml"/><Relationship Id="rId38" Type="http://schemas.openxmlformats.org/officeDocument/2006/relationships/externalLink" Target="externalLinks/externalLink22.xml"/><Relationship Id="rId37" Type="http://schemas.openxmlformats.org/officeDocument/2006/relationships/externalLink" Target="externalLinks/externalLink21.xml"/><Relationship Id="rId36" Type="http://schemas.openxmlformats.org/officeDocument/2006/relationships/externalLink" Target="externalLinks/externalLink20.xml"/><Relationship Id="rId35" Type="http://schemas.openxmlformats.org/officeDocument/2006/relationships/externalLink" Target="externalLinks/externalLink19.xml"/><Relationship Id="rId34" Type="http://schemas.openxmlformats.org/officeDocument/2006/relationships/externalLink" Target="externalLinks/externalLink18.xml"/><Relationship Id="rId33" Type="http://schemas.openxmlformats.org/officeDocument/2006/relationships/externalLink" Target="externalLinks/externalLink17.xml"/><Relationship Id="rId32" Type="http://schemas.openxmlformats.org/officeDocument/2006/relationships/externalLink" Target="externalLinks/externalLink16.xml"/><Relationship Id="rId31" Type="http://schemas.openxmlformats.org/officeDocument/2006/relationships/externalLink" Target="externalLinks/externalLink15.xml"/><Relationship Id="rId30" Type="http://schemas.openxmlformats.org/officeDocument/2006/relationships/externalLink" Target="externalLinks/externalLink14.xml"/><Relationship Id="rId3" Type="http://schemas.openxmlformats.org/officeDocument/2006/relationships/worksheet" Target="worksheets/sheet3.xml"/><Relationship Id="rId29" Type="http://schemas.openxmlformats.org/officeDocument/2006/relationships/externalLink" Target="externalLinks/externalLink13.xml"/><Relationship Id="rId28" Type="http://schemas.openxmlformats.org/officeDocument/2006/relationships/externalLink" Target="externalLinks/externalLink12.xml"/><Relationship Id="rId27" Type="http://schemas.openxmlformats.org/officeDocument/2006/relationships/externalLink" Target="externalLinks/externalLink11.xml"/><Relationship Id="rId26" Type="http://schemas.openxmlformats.org/officeDocument/2006/relationships/externalLink" Target="externalLinks/externalLink10.xml"/><Relationship Id="rId25" Type="http://schemas.openxmlformats.org/officeDocument/2006/relationships/externalLink" Target="externalLinks/externalLink9.xml"/><Relationship Id="rId24" Type="http://schemas.openxmlformats.org/officeDocument/2006/relationships/externalLink" Target="externalLinks/externalLink8.xml"/><Relationship Id="rId23" Type="http://schemas.openxmlformats.org/officeDocument/2006/relationships/externalLink" Target="externalLinks/externalLink7.xml"/><Relationship Id="rId22" Type="http://schemas.openxmlformats.org/officeDocument/2006/relationships/externalLink" Target="externalLinks/externalLink6.xml"/><Relationship Id="rId21" Type="http://schemas.openxmlformats.org/officeDocument/2006/relationships/externalLink" Target="externalLinks/externalLink5.xml"/><Relationship Id="rId20" Type="http://schemas.openxmlformats.org/officeDocument/2006/relationships/externalLink" Target="externalLinks/externalLink4.xml"/><Relationship Id="rId2" Type="http://schemas.openxmlformats.org/officeDocument/2006/relationships/worksheet" Target="worksheets/sheet2.xml"/><Relationship Id="rId19" Type="http://schemas.openxmlformats.org/officeDocument/2006/relationships/externalLink" Target="externalLinks/externalLink3.xml"/><Relationship Id="rId18" Type="http://schemas.openxmlformats.org/officeDocument/2006/relationships/externalLink" Target="externalLinks/externalLink2.xml"/><Relationship Id="rId17" Type="http://schemas.openxmlformats.org/officeDocument/2006/relationships/externalLink" Target="externalLinks/externalLink1.xml"/><Relationship Id="rId16" Type="http://schemas.openxmlformats.org/officeDocument/2006/relationships/customXml" Target="../customXml/item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Documents%20and%20Settings\User\&#26700;&#38754;\&#35838;&#39064;\&#21382;&#24180;&#22269;&#23478;&#20915;&#31639;\1993-2002&#24180;&#22269;&#23478;&#25910;&#20837;&#27604;&#36739;&#349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22320;&#26041;&#22788;&#20027;&#26426;\&#22320;&#26041;&#22788;&#20027;&#26426;\Documents%20and%20Settings\User\&#26700;&#38754;\&#35838;&#39064;\&#21382;&#24180;&#22269;&#23478;&#20915;&#31639;\1993-2002&#24180;&#22269;&#23478;&#25910;&#20837;&#27604;&#36739;&#349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ocuments%20and%20Settings\User\&#26700;&#38754;\&#35838;&#39064;\&#26032;&#24314;&#25991;&#20214;&#22841;\&#35838;&#39064;&#3492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22320;&#26041;&#22788;&#20027;&#26426;\&#22320;&#26041;&#22788;&#20027;&#26426;\Documents%20and%20Settings\User\&#26700;&#38754;\&#35838;&#39064;\&#26032;&#24314;&#25991;&#20214;&#22841;\&#35838;&#39064;&#349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AINSERVER\private\XHC\XLS\XJ.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nts%20and%20Settings\Administrator\Application%20Data\Microsoft\Excel\&#19977;&#26041;&#23545;&#36134;&#21333;%20(version%201).xlsb"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0.1.2.7\&#37329;&#34701;&#31185;\Users\sucy\AppData\Local\Temp\NTKOFTmpFiles\04-&#22269;&#21153;&#38498;&#19987;&#39033;&#35843;&#30740;\201709090%20&#22320;&#26041;&#19978;&#25253;&#38544;&#24615;&#20538;&#21153;&#25237;&#21521;&#24773;&#20917;&#65288;&#27743;&#33487;&#12289;&#28246;&#21335;&#12289;&#20113;&#21335;&#12289;&#20869;&#33945;&#21476;&#12289;&#40657;&#40857;&#27743;&#25968;&#25454;&#65289;&#12304;&#20998;&#39033;&#30446;&#31867;&#22411;&#12305;\&#34917;&#20805;&#39033;&#30446;&#31867;&#22411;\2017&#24180;\&#25919;&#24220;&#24615;&#20538;&#21153;\20170829%20%20&#21452;&#23792;&#38544;&#24615;&#20538;&#21153;&#32479;&#35745;&#22871;&#34920;--&#34917;&#39033;&#30446;&#31867;&#22411;\&#21508;&#21333;&#20301;&#19978;&#25253;\&#22478;&#24314;&#25237;%20%20&#21452;%20&#23792;&#38544;&#24615;&#20538;&#21153;&#32479;&#35745;&#22871;&#34920;--&#34917;&#39033;&#30446;&#31867;&#22411;.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10.128.2.15\&#21508;&#22320;&#39044;&#31639;\bugdet-server\BY\YS3\97&#20915;&#31639;&#21306;&#21439;&#26368;&#21518;&#27719;&#24635;.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10.1.2.7\&#37329;&#34701;&#31185;\&#23384;&#26723;&#25991;&#20214;\04-&#22269;&#21153;&#38498;&#19987;&#39033;&#35843;&#30740;\05%205&#30465;&#19978;&#25253;&#25968;&#25454;\&#28246;&#21335;&#30465;&#38544;&#24615;&#20538;&#21153;&#32479;&#35745;&#22871;&#34920;&#65288;20170829&#65289;&#12304;&#36820;&#20113;&#21335;&#36130;&#25919;&#21381;&#34917;&#25968;&#12305;-&#34917;&#39033;&#30446;&#31867;&#2241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10.1.2.7\&#37329;&#34701;&#31185;\AnyShare%20(2)\&#39044;&#31639;&#21496;\&#20538;&#21153;&#22788;\0.&#20013;&#36716;\&#19977;&#30465;&#25968;&#25454;%20(2)\&#27743;&#33487;&#12289;&#28246;&#21335;&#12289;&#20113;&#21335;&#25968;&#25454;&#65288;20170830&#65289;&#12304;&#20998;&#39033;&#30446;&#31867;&#22411;&#12305;\&#27743;&#33487;&#30465;&#25130;&#33267;2017&#24180;6&#26376;&#26411;&#26377;&#20851;&#24773;&#20917;&#27719;&#24635;&#32479;&#35745;&#34920;(20170829)&#12304;&#36820;&#27743;&#33487;&#36130;&#25919;&#21381;&#34917;&#25968;&#12305;-&#34917;&#39033;&#30446;&#31867;&#22411;&#65288;2017.8.30&#20013;&#21320;&#19978;&#25253;&#65289;&#12304;2&#31295;&#65292;&#25968;&#25454;&#24050;&#20998;&#31867;&#1230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0.1.2.7\&#37329;&#34701;&#31185;\&#25509;&#25910;&#25991;&#20214;\&#22320;&#26041;&#25919;&#24220;&#34701;&#36164;&#24179;&#21488;&#20844;&#21496;&#20538;&#21153;&#31561;&#24773;&#20917;&#34920;&#65288;&#26032;20170729&#65289;.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Desktop\&#20648;&#22791;&#39033;&#30446;\&#65288;&#8730;&#65289;2020.03.21-2020&#24180;&#22320;&#26041;&#25919;&#24220;&#26032;&#22686;&#20538;&#21048;&#38656;&#27714;&#34920;&#65288;&#20840;&#37096;&#65289;.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23609;&#26446;&#23792;\02&#25919;&#24220;&#20538;&#21048;\01.&#19968;&#33324;&#20538;&#21048;\2011&#24180;&#22320;&#26041;&#25919;&#24220;&#20538;&#21048;\&#25353;&#27969;&#31243;\02&#35268;&#27169;&#27979;&#31639;\&#21608;&#23045;\03&#20538;&#21153;&#25253;&#34920;\&#27719;&#24635;\2009\2010&#24180;10&#26376;\2009&#24180;&#20538;&#21153;&#20998;&#26512;&#34920;&#65288;20101026&#25171;&#21360;&#31295;&#65289;\07&#26684;&#24335;\2009&#22522;&#26412;&#24773;&#20917;&#65288;1026&#25171;&#21360;&#65289;.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EXCEL\&#26412;&#20070;&#33539;&#20363;\chap5\chap5.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10.128.2.15\&#21508;&#22320;&#39044;&#31639;\2011&#24180;&#22320;&#26041;&#20538;&#21048;&#39033;&#30446;&#35843;&#25972;&#65288;06.15&#65289;\&#38468;&#20214;1&#65306;&#20538;&#21153;&#39069;&#24230;&#20998;&#37197;&#34920;.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010&#21439;&#32423;&#25104;&#26412;&#24046;&#24322;&#31995;&#25968;(09029).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22522;&#30784;&#25968;&#25454;&#34920;031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08&#26449;&#3242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E:\Documents%20and%20Settings\Administrator\Application%20Data\Microsoft\Excel\2007&#24180;&#22320;&#26041;&#25919;&#24220;&#24615;&#20538;&#21153;&#25253;&#34920;&#27719;&#24635;&#65288;20080708&#65289;&#12304;&#23450;&#31295;&#12305;.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bugdet-server\&#22320;&#26041;&#22788;\05&#22320;&#26041;&#20915;&#31639;\&#20004;&#32423;&#32467;&#31639;\2014&#24180;&#32467;&#31639;\&#20004;&#32423;&#32467;&#31639;&#19982;&#22320;&#26041;&#23545;&#36134;\&#31532;&#19977;&#27425;&#23545;&#36134;\2014&#24180;&#23545;&#36134;&#21333;(20150408&#65289;-&#31532;&#19977;&#27425;&#23545;&#36134;.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Z:\DOCUME~1\ADMINI~1\LOCALS~1\Temp\Rar$DI00.407\01&#36130;&#25919;&#21381;&#36164;&#26009;\01&#25919;&#24220;&#24615;&#20538;&#21153;\21&#34701;&#36164;&#24179;&#21488;&#31649;&#29702;\05&#23545;&#36134;&#24037;&#20316;\&#21508;&#22320;&#19978;&#25253;\&#20309;&#26126;&#29113;\&#22791;&#26597;&#36164;&#26009;\2010&#24180;&#20538;&#21153;&#25253;&#34920;\&#34701;&#36164;&#24179;&#21488;&#20844;&#21496;&#20538;&#21153;&#28165;&#29702;&#26680;&#23454;&#25253;&#34920;\&#24405;&#20837;&#34920;\9&#26376;20&#26085;&#29256;&#26412;\&#34701;&#36164;&#24179;&#21488;&#20844;&#21496;&#20538;&#21153;&#28165;&#29702;&#26680;&#23454;&#24773;&#20917;&#24405;&#20837;&#34920;&#65288;20100920&#6528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H:\01&#27719;&#24635;&#34701;&#36164;&#24179;&#21488;&#21517;&#21333;&#21644;&#20313;&#39069;&#34920;&#26680;&#23545;&#34920;&#65288;&#27491;&#24335;&#34920;&#65292;&#21516;&#38134;&#30417;&#26680;&#23545;&#21069;&#65289;.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5104;&#26412;&#24046;&#24322;&#31995;&#25968;0323.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0998;&#32423;&#23454;&#38469;&#25903;&#20986;&#2596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08&#21160;&#24577;&#26597;&#35810;&#25968;&#2545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Documents%20and%20Settings\sz005933\&#26700;&#38754;\&#28145;&#22323;&#25311;&#25253;&#38134;&#30417;&#20250;&#25919;&#24220;&#24179;&#21488;&#28165;&#29702;&#22522;&#30784;&#34920;.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30465;&#25253;&#20915;&#31639;\2021&#28246;&#21271;&#30465;.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34920;0319.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Z:\bugdet-server\&#20307;&#21046;&#31649;&#29702;&#22788;\02&#19968;&#33324;&#36716;&#31227;&#25903;&#20184;\2014&#24180;&#22343;&#34913;&#24615;&#36716;&#31227;&#25903;&#20184;\02-&#21021;&#27493;&#32467;&#26524;\0421\&#24635;&#34920;-&#21152;&#35268;&#27169;&#21152;&#25903;&#20986;.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Z:\DOCUME~1\ADMINI~1\LOCALS~1\Temp\Rar$DI00.407\01&#36130;&#25919;&#21381;&#36164;&#26009;\01&#25919;&#24220;&#24615;&#20538;&#21153;\21&#34701;&#36164;&#24179;&#21488;&#31649;&#29702;\05&#23545;&#36134;&#24037;&#20316;\&#21508;&#22320;&#19978;&#25253;\&#20998;&#21439;&#21306;&#25910;&#38598;&#34920;&#26684;\03&#25856;&#26525;&#33457;\&#25856;&#26525;&#33457;&#24066;&#24066;&#26412;&#32423;&#36335;&#26725;&#24314;&#35774;&#24320;&#21457;&#26377;&#38480;&#36131;&#20219;&#20844;&#21496;&#20538;&#21153;&#28165;&#29702;&#26680;&#23454;&#24773;&#20917;&#34920;.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bugdet-server\&#20538;&#21153;&#22788;\&#21016;&#20122;&#20255;\7000%20&#27979;&#31639;\&#21496;&#39046;&#23548;&#12304;&#20851;&#20110;7000&#20159;&#20803;&#22312;&#24314;&#39033;&#30446;&#21518;&#32493;&#34701;&#36164;&#20538;&#21153;&#36164;&#37329;&#20998;&#37197;&#26377;&#20851;&#38382;&#39064;&#30340;&#35831;&#31034;&#12305;&#65288;20150730&#65289;&#12304;3&#31295;&#65292;&#26681;&#25454;&#38472;&#21496;&#38271;&#24847;&#35265;&#25913;&#65293;&#21016;&#22635;&#25968;&#12305;\2015&#24180;&#22312;&#24314;&#39033;&#30446;&#21450;&#26842;&#25143;&#21306;&#25913;&#36896;&#34920;\00%20&#27719;&#24635;&#34920;\06%20&#36797;&#23425;&#30465;\&#36797;&#23425;.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10.128.2.15\&#21508;&#22320;&#39044;&#31639;\&#36130;&#25919;&#20379;&#20859;&#20154;&#21592;&#20449;&#24687;&#34920;\&#25945;&#32946;\&#27896;&#27700;&#22235;&#20013;.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Users\PC\Desktop\8&#26376;&#39044;&#31639;&#35843;&#25972;\&#20960;&#29256;\&#21508;&#32929;&#26377;&#26356;&#25913;&#30340;9.7\&#33609;&#31295;7.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国家"/>
      <sheetName val="国家增长"/>
      <sheetName val="图表1"/>
      <sheetName val="收入增长"/>
      <sheetName val="图表3"/>
      <sheetName val="收入比重"/>
      <sheetName val="Sheet1"/>
      <sheetName val="中央"/>
      <sheetName val="中央增长"/>
      <sheetName val="地方"/>
      <sheetName val="地方增长"/>
      <sheetName val="所得税"/>
      <sheetName val="下拉选项"/>
      <sheetName val="Sheet2"/>
      <sheetName val="mmm"/>
      <sheetName val="基础编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国家"/>
      <sheetName val="国家增长"/>
      <sheetName val="图表1"/>
      <sheetName val="收入增长"/>
      <sheetName val="图表3"/>
      <sheetName val="收入比重"/>
      <sheetName val="Sheet1"/>
      <sheetName val="中央"/>
      <sheetName val="中央增长"/>
      <sheetName val="地方"/>
      <sheetName val="地方增长"/>
      <sheetName val="所得税"/>
      <sheetName val="人民银行"/>
      <sheetName val="P10120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地方税"/>
      <sheetName val="中央"/>
      <sheetName val="地方"/>
      <sheetName val="可持续发展指数"/>
      <sheetName val="可持续发展指数 (2)"/>
      <sheetName val="各地区GDP增长"/>
      <sheetName val="各地区GDP增长 (2)"/>
      <sheetName val="历年总人口人均财力"/>
      <sheetName val="历年地方本级支出"/>
      <sheetName val="一般收入简表"/>
      <sheetName val="Sheet2 (2)"/>
      <sheetName val="05明细"/>
      <sheetName val="中央地方及比重 (2)"/>
      <sheetName val="人均支出"/>
      <sheetName val="93-04地方本级支出占地方总收入比重 (2)"/>
      <sheetName val="地方总收支比较"/>
      <sheetName val="GDP"/>
      <sheetName val="GDP (2)"/>
      <sheetName val="1)"/>
      <sheetName val="历年集中增量"/>
      <sheetName val="历年集中增量 (2)"/>
      <sheetName val="历年集中两税增量"/>
      <sheetName val="历年集中所得税增量"/>
      <sheetName val="05集中增量"/>
      <sheetName val="05多负担"/>
      <sheetName val="2005集中增量"/>
      <sheetName val="历年集中增量分配"/>
      <sheetName val="历年财力性转移支付增量"/>
      <sheetName val="历年专项转移支付增量"/>
      <sheetName val="05转移支付简"/>
      <sheetName val="依赖程度3(转移支付总额除地方本级支出)"/>
      <sheetName val="Sheet2"/>
      <sheetName val="Sheet1"/>
      <sheetName val="留用比例图"/>
      <sheetName val="财力自给率图"/>
      <sheetName val="财力自给率图(返还作为自有收入)"/>
      <sheetName val="总人口人均财力差异系数图"/>
      <sheetName val="财政供养人口人均财力差异系数图"/>
      <sheetName val="历年地方总收入"/>
      <sheetName val="历年地方本级收入"/>
      <sheetName val="历年留用比例"/>
      <sheetName val="93-04地方本级支出占地方总收入比重"/>
      <sheetName val="94-04财力自给率"/>
      <sheetName val="94-04财力自给率(返还作为自有收入)"/>
      <sheetName val="国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地方税"/>
      <sheetName val="中央"/>
      <sheetName val="地方"/>
      <sheetName val="可持续发展指数"/>
      <sheetName val="可持续发展指数 (2)"/>
      <sheetName val="各地区GDP增长"/>
      <sheetName val="各地区GDP增长 (2)"/>
      <sheetName val="历年总人口人均财力"/>
      <sheetName val="历年地方本级支出"/>
      <sheetName val="一般收入简表"/>
      <sheetName val="Sheet2 (2)"/>
      <sheetName val="05明细"/>
      <sheetName val="中央地方及比重 (2)"/>
      <sheetName val="人均支出"/>
      <sheetName val="93-04地方本级支出占地方总收入比重 (2)"/>
      <sheetName val="地方总收支比较"/>
      <sheetName val="GDP"/>
      <sheetName val="GDP (2)"/>
      <sheetName val="1)"/>
      <sheetName val="历年集中增量"/>
      <sheetName val="历年集中增量 (2)"/>
      <sheetName val="历年集中两税增量"/>
      <sheetName val="历年集中所得税增量"/>
      <sheetName val="05集中增量"/>
      <sheetName val="05多负担"/>
      <sheetName val="2005集中增量"/>
      <sheetName val="历年集中增量分配"/>
      <sheetName val="历年财力性转移支付增量"/>
      <sheetName val="历年专项转移支付增量"/>
      <sheetName val="05转移支付简"/>
      <sheetName val="依赖程度3(转移支付总额除地方本级支出)"/>
      <sheetName val="Sheet2"/>
      <sheetName val="Sheet1"/>
      <sheetName val="留用比例图"/>
      <sheetName val="财力自给率图"/>
      <sheetName val="财力自给率图(返还作为自有收入)"/>
      <sheetName val="总人口人均财力差异系数图"/>
      <sheetName val="财政供养人口人均财力差异系数图"/>
      <sheetName val="历年地方总收入"/>
      <sheetName val="历年地方本级收入"/>
      <sheetName val="历年留用比例"/>
      <sheetName val="93-04地方本级支出占地方总收入比重"/>
      <sheetName val="94-04财力自给率"/>
      <sheetName val="94-04财力自给率(返还作为自有收入)"/>
      <sheetName val="2007"/>
      <sheetName val="国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PKx"/>
      <sheetName val="C01-1"/>
      <sheetName val="P1012001"/>
      <sheetName val="表二"/>
      <sheetName val="表五"/>
      <sheetName val="2012.2.2 (整合)"/>
      <sheetName val="2012.2.2"/>
      <sheetName val="全市结转"/>
      <sheetName val="提前告知数"/>
      <sheetName val="2012年财力"/>
      <sheetName val="类型"/>
      <sheetName val="人民银行"/>
      <sheetName val="中央"/>
      <sheetName val="2007"/>
      <sheetName val="#REF"/>
      <sheetName val="四月份月报"/>
      <sheetName val="单位编码"/>
      <sheetName val="DDETABLE "/>
      <sheetName val="Sheet2"/>
      <sheetName val="下拉选项"/>
      <sheetName val="经费权重"/>
      <sheetName val="mmm"/>
      <sheetName val="人员支出"/>
      <sheetName val="Financ. Overview"/>
      <sheetName val="Toolbo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人民银行"/>
      <sheetName val="银监部门"/>
      <sheetName val="财政部门"/>
      <sheetName val="三方对账表"/>
      <sheetName val="三方对账表 (2)"/>
      <sheetName val="三方对账表 (3)"/>
      <sheetName val="Sheet1"/>
      <sheetName val="下拉选项"/>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表4"/>
      <sheetName val="表5"/>
      <sheetName val="表6"/>
      <sheetName val="项目类型"/>
    </sheetNames>
    <sheetDataSet>
      <sheetData sheetId="0" refreshError="1"/>
      <sheetData sheetId="1" refreshError="1"/>
      <sheetData sheetId="2" refreshError="1"/>
      <sheetData sheetId="3"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P1012001"/>
      <sheetName val="有效性列表"/>
      <sheetName val="区划对应表"/>
      <sheetName val="项目类型"/>
    </sheetNames>
    <sheetDataSet>
      <sheetData sheetId="0" refreshError="1"/>
      <sheetData sheetId="1" refreshError="1"/>
      <sheetData sheetId="2" refreshError="1"/>
      <sheetData sheetId="3"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P1012001"/>
      <sheetName val=""/>
      <sheetName val="各年度收费、罚没、专项收入.xls]Sheet3"/>
      <sheetName val="各年度收费、罚没、专项收入.xls_Sheet3"/>
      <sheetName val="区划对应表"/>
      <sheetName val="1-4余额表"/>
      <sheetName val="表二"/>
      <sheetName val="表五"/>
      <sheetName val="2012.2.2 (整合)"/>
      <sheetName val="2012.2.2"/>
      <sheetName val="全市结转"/>
      <sheetName val="提前告知数"/>
      <sheetName val="总人口"/>
      <sheetName val="基础编码"/>
      <sheetName val="省本级收入预计"/>
      <sheetName val="四月份月报"/>
      <sheetName val="XL4Poppy"/>
      <sheetName val="DDETABLE "/>
      <sheetName val="#REF"/>
      <sheetName val="中央"/>
      <sheetName val="01北京市"/>
      <sheetName val="2000地方"/>
      <sheetName val="有效性列表"/>
      <sheetName val="录入表"/>
      <sheetName val="DY-（调整特殊因素）增量对应重点（汇报）"/>
      <sheetName val="C01-1"/>
      <sheetName val="mx"/>
      <sheetName val="单位编码"/>
      <sheetName val="差异系数"/>
      <sheetName val="data"/>
      <sheetName val="Financ. Overview"/>
      <sheetName val="Toolbox"/>
      <sheetName val="Main"/>
      <sheetName val="_ESList"/>
      <sheetName val="一般预算收入"/>
      <sheetName val="表二 汇总表（业务处填）"/>
      <sheetName val="KKKKKKKK"/>
      <sheetName val="农业人口"/>
      <sheetName val="Open"/>
      <sheetName val="事业发展"/>
      <sheetName val="公检法司编制"/>
      <sheetName val="行政编制"/>
      <sheetName val="人民银行"/>
      <sheetName val="2009"/>
      <sheetName val="GDP"/>
      <sheetName val="本年收入合计"/>
      <sheetName val="财政部和发改委范围"/>
      <sheetName val="POWER ASSUMPTIONS"/>
      <sheetName val="2007"/>
      <sheetName val="国家"/>
      <sheetName val="分类"/>
      <sheetName val="市级专项格式"/>
      <sheetName val="1-1余额表"/>
      <sheetName val="2-11担保分级表"/>
      <sheetName val="2-7一般分级表"/>
      <sheetName val="2-1余额分级表"/>
      <sheetName val="2-5直接分级表"/>
      <sheetName val="2-9专项分级表"/>
      <sheetName val="工商税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封面"/>
      <sheetName val="表1"/>
      <sheetName val="表2"/>
      <sheetName val="表3"/>
      <sheetName val="表4"/>
      <sheetName val="表5"/>
      <sheetName val="表6"/>
      <sheetName val="Sheet1"/>
      <sheetName val="项目类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表1 （打印版）"/>
      <sheetName val="表2 （市县打印版）"/>
      <sheetName val="表3（打印版）"/>
      <sheetName val="表4"/>
      <sheetName val="表5"/>
      <sheetName val="表6"/>
      <sheetName val="项目类型"/>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封面"/>
      <sheetName val="目录"/>
      <sheetName val="1-1.资金来源汇总表"/>
      <sheetName val="1-2.资金投向汇总表"/>
      <sheetName val="1-3.政府承诺偿还的债务余额明细表"/>
      <sheetName val="1-4.政府提供担保的债务余额明细表"/>
      <sheetName val="2-1.政府支出事项总表"/>
      <sheetName val="2-2.政府支出事项对应项目情况"/>
      <sheetName val="2-3.政府支出事项明细表 "/>
      <sheetName val="下拉选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1.2020年地方政府新增债券需求情况汇总表"/>
      <sheetName val="提前批"/>
      <sheetName val="第2批一般债券"/>
      <sheetName val="第2批专项债券"/>
      <sheetName val="项目类型1"/>
      <sheetName val="第2批专项债券（简表）"/>
      <sheetName val="DB"/>
      <sheetName val="db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图数据表"/>
      <sheetName val="1-1风险分析表"/>
      <sheetName val="1-2市级风险分析"/>
      <sheetName val="1-3风险分析"/>
      <sheetName val="1-4余额表"/>
      <sheetName val="1-5余额结构表"/>
      <sheetName val="1-6余额增长情况图"/>
      <sheetName val="1-7余额增长表一"/>
      <sheetName val="1-8余额增长表二"/>
      <sheetName val="1-9余额构成图"/>
      <sheetName val="1-10余额分布图"/>
      <sheetName val="1-11余额人均排序表"/>
      <sheetName val="1-12负债率表"/>
      <sheetName val="1-13债务率表"/>
      <sheetName val="1-14资金性质表"/>
      <sheetName val="1-15资金性质分级表一"/>
      <sheetName val="1-16资金性质分级表二"/>
      <sheetName val="1-17资金性质分级表三"/>
      <sheetName val="1-18直接债务资金性质表"/>
      <sheetName val="1-19担保债务资金性质表"/>
      <sheetName val="1-20资金性质增长表"/>
      <sheetName val="1-21资金性质分级增长表一"/>
      <sheetName val="1-22资金性质分级增长表二"/>
      <sheetName val="1-23资金性质分级增长表三"/>
      <sheetName val="1-24直接债务资金性质增长表"/>
      <sheetName val="1-25担保债务资金性质增长表"/>
      <sheetName val="2-1余额分级表"/>
      <sheetName val="2-2余额分级增长表1"/>
      <sheetName val="2-3余额分级增长表2"/>
      <sheetName val="2-4直接分级表"/>
      <sheetName val="2-5直接分级增长表"/>
      <sheetName val="2-6担保分级表"/>
      <sheetName val="2-7担保分级增长表"/>
      <sheetName val="2-8余额分部门1"/>
      <sheetName val="2-9余额分部门2"/>
      <sheetName val="2-10余额分部门增长图"/>
      <sheetName val="2-11余额分部门增长表1"/>
      <sheetName val="2-12余额分部门增长表2"/>
      <sheetName val="2-13余额分部门增长表3"/>
      <sheetName val="2-14余额分部门增长表4"/>
      <sheetName val="2-15余额分部门增长表5"/>
      <sheetName val="2-16直接分部门1"/>
      <sheetName val="2-17直接分部门2"/>
      <sheetName val="2-18直接分部门增长表1"/>
      <sheetName val="2-19直接分部门增长表2"/>
      <sheetName val="2-20直接分部门增长表3"/>
      <sheetName val="2-21直接分部门增长表4"/>
      <sheetName val="2-22直接分部门增长表5"/>
      <sheetName val="2-23担保分部门1"/>
      <sheetName val="2-24担保分部门2"/>
      <sheetName val="2-25担保分部门增长表1"/>
      <sheetName val="2-26担保分部门增长表2"/>
      <sheetName val="2-27担保分部门增长表3"/>
      <sheetName val="2-28担保分部门增长表4"/>
      <sheetName val="2-29担保分部门增长表5"/>
      <sheetName val="2-13余额分部门增长表1 (机关)"/>
      <sheetName val="2-14余额分部门增长表2 (机关)"/>
      <sheetName val="2-15余额分部门增长表3 (机关)"/>
      <sheetName val="2-16余额分部门增长表4 (机关)"/>
      <sheetName val="2-17余额分部门增长表5 (机关)"/>
      <sheetName val="2-18直接分部门增长表1 (机关)"/>
      <sheetName val="2-19直接分部门增长表2 (机关)"/>
      <sheetName val="2-20直接分部门增长表3 (机关)"/>
      <sheetName val="2-21直接分部门增长表4 (机关)"/>
      <sheetName val="2-22直接分部门增长表5 (机关)"/>
      <sheetName val="2-33担保分部门增长表1 (机关)"/>
      <sheetName val="2-34担保分部门增长表2 (机关)"/>
      <sheetName val="2-35担保分部门增长表3 (机关)"/>
      <sheetName val="2-36担保分部门增长表4 (机关)"/>
      <sheetName val="2-37担保分部门增长表5 (机关)"/>
      <sheetName val="余额直接_机关"/>
      <sheetName val="余额担保_机关"/>
      <sheetName val="2-13余额分部门增长表1 (事业)"/>
      <sheetName val="2-14余额分部门增长表2 (事业)"/>
      <sheetName val="2-15余额分部门增长表3 (事业)"/>
      <sheetName val="2-16余额分部门增长表4 (事业)"/>
      <sheetName val="2-17余额分部门增长表5 (事业)"/>
      <sheetName val="2-18直接分部门增长表1 (事业)"/>
      <sheetName val="2-19直接分部门增长表2 (事业)"/>
      <sheetName val="2-20直接分部门增长表3 (事业)"/>
      <sheetName val="2-21直接分部门增长表4 (事业)"/>
      <sheetName val="2-22直接分部门增长表5 (事业)"/>
      <sheetName val="2-33担保分部门增长表1 (事业)"/>
      <sheetName val="2-34担保分部门增长表2 (事业)"/>
      <sheetName val="2-35担保分部门增长表3 (事业)"/>
      <sheetName val="2-36担保分部门增长表4 (事业)"/>
      <sheetName val="2-37担保分部门增长表5 (事业)"/>
      <sheetName val="余额直接_事业"/>
      <sheetName val="余额担保_事业"/>
      <sheetName val="2-13余额分部门增长表1 (融资平台公司)"/>
      <sheetName val="2-14余额分部门增长表2 (融资平台公司)"/>
      <sheetName val="2-15余额分部门增长表3 (融资平台公司)"/>
      <sheetName val="2-16余额分部门增长表4 (融资平台公司)"/>
      <sheetName val="2-17余额分部门增长表5 (融资平台公司)"/>
      <sheetName val="2-18直接分部门增长表1 (融资平台公司)"/>
      <sheetName val="2-19直接分部门增长表2 (融资平台公司)"/>
      <sheetName val="2-20直接分部门增长表3 (融资平台公司)"/>
      <sheetName val="2-21直接分部门增长表4 (融资平台公司)"/>
      <sheetName val="2-22直接分部门增长表5 (融资平台公司)"/>
      <sheetName val="2-33担保分部门增长表1 (融资平台公司)"/>
      <sheetName val="2-34担保分部门增长表2 (融资平台公司)"/>
      <sheetName val="2-35担保分部门增长表3 (融资平台公司)"/>
      <sheetName val="2-36担保分部门增长表4 (融资平台公司)"/>
      <sheetName val="2-37担保分部门增长表5 (融资平台公司)"/>
      <sheetName val="余额直接_融资平台公司"/>
      <sheetName val="余额担保_融资平台公司"/>
      <sheetName val="3-1机关余额分部门1"/>
      <sheetName val="3-1机关余额分部门2"/>
      <sheetName val="3-3机关直接分部门1"/>
      <sheetName val="3-3机关直接分部门2"/>
      <sheetName val="3-7机关担保分部门1"/>
      <sheetName val="3-7机关担保分部门2"/>
      <sheetName val="3-1事业余额分部门1"/>
      <sheetName val="3-1事业余额分部门"/>
      <sheetName val="3-3事业直接分部门1"/>
      <sheetName val="3-3事业直接分部门2"/>
      <sheetName val="3-7事业担保分部门1"/>
      <sheetName val="3-7事业担保分部门2"/>
      <sheetName val="3-1_融资平台公司余额分部门1"/>
      <sheetName val="3-1_融资平台公司余额分部门"/>
      <sheetName val="3-3_融资平台公司直接分部门1"/>
      <sheetName val="3-3_融资平台公司直接分部门2"/>
      <sheetName val="3-7_融资平台公司担保分部门1"/>
      <sheetName val="3-7_融资平台公司担保分部门2"/>
      <sheetName val="4-1余额来源表"/>
      <sheetName val="4-2余额来源比重表"/>
      <sheetName val="4-3余额来源增长表"/>
      <sheetName val="(来源)债务债权－机关"/>
      <sheetName val="(来源)债务债权－事业单位"/>
      <sheetName val="(来源)债务债权-融资平台公司"/>
      <sheetName val="(余额)年初-年末"/>
      <sheetName val="4-4来源构成图"/>
      <sheetName val="4-5来源构成图(银行存款)"/>
      <sheetName val="4-6来源情况图"/>
      <sheetName val="5-1当年收支平衡表"/>
      <sheetName val="5-2当年余额变动表"/>
      <sheetName val="5-3当年收入分部门表1"/>
      <sheetName val="5-4当年收入分部门表2"/>
      <sheetName val="5-5当年支出分部门表1"/>
      <sheetName val="5-6当年支出分部门表2"/>
      <sheetName val="5-7当年支出用途1"/>
      <sheetName val="5-8当年支出用途2"/>
      <sheetName val="5-7当年支出用途"/>
      <sheetName val="5-7当年支出用途1 (省)"/>
      <sheetName val="5-8当年支出用途2 (省)"/>
      <sheetName val="5-7当年支出用途1 (市)"/>
      <sheetName val="5-8当年支出用途2 (市)"/>
      <sheetName val="5-7当年支出用途1 (县)"/>
      <sheetName val="5-8当年支出用途2 (县)"/>
      <sheetName val="5-9当年偿本付息表"/>
      <sheetName val="5-10偿还来源结构"/>
      <sheetName val="5-11偿还计划"/>
      <sheetName val="6-1历年来政府性债务统计情况"/>
      <sheetName val="6-2历年来总额分地区"/>
      <sheetName val="6-3历年来直接债务分地区"/>
      <sheetName val="6-4历年来担保债务分地区"/>
      <sheetName val="6-5历年来债务（省级）"/>
      <sheetName val="6-6历年来债务（市级）"/>
      <sheetName val="6-7历年来债务（县级）"/>
      <sheetName val="6-8历年来债务（乡镇）"/>
      <sheetName val="6-9历年来债务分来源表1（金融机构）"/>
      <sheetName val="6-10历年来债务分来源表2（上级财政）"/>
      <sheetName val="6-11历年来债务分来源表3（其他）"/>
      <sheetName val="6-12历年来人均债务排序表"/>
      <sheetName val="6-13历年来各地区负债率表"/>
      <sheetName val="6-14历年来各地区债务率表"/>
      <sheetName val="6-15历年来逾期债务表"/>
      <sheetName val="6-16历年来逾期率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chap5_4"/>
      <sheetName val="chap5_3"/>
      <sheetName val="chap5_2"/>
      <sheetName val="Chap5_1"/>
    </sheetNames>
    <sheetDataSet>
      <sheetData sheetId="0" refreshError="1"/>
      <sheetData sheetId="1" refreshError="1"/>
      <sheetData sheetId="2" refreshError="1"/>
      <sheetData sheetId="3"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Define"/>
      <sheetName val="StartUp"/>
      <sheetName val="StartUp_2"/>
      <sheetName val="StartUp_3"/>
      <sheetName val="StartUp_4"/>
      <sheetName val="StartUp_5"/>
      <sheetName val="StartUp_6"/>
      <sheetName val="StartUp_7"/>
      <sheetName val="StartUp_8"/>
      <sheetName val="StartUp_9"/>
      <sheetName val="StartUp_10"/>
      <sheetName val="StartUp_11"/>
      <sheetName val="StartUp_12"/>
      <sheetName val="债券分配统计（未调整前）"/>
      <sheetName val="分配计算表（非扩权县）"/>
      <sheetName val="分配计算表（扩权县）"/>
      <sheetName val="基础数据汇总表"/>
      <sheetName val="基1项目需求"/>
      <sheetName val="基2举债空间"/>
      <sheetName val="需财政资金偿还债务"/>
      <sheetName val="债务逾期表"/>
      <sheetName val="2010年财力表"/>
      <sheetName val="04-09可用财力"/>
      <sheetName val="融资平台投资需求"/>
      <sheetName val="公路里程"/>
      <sheetName val="基础编码"/>
      <sheetName val="1-4余额表"/>
      <sheetName val="C01-1"/>
      <sheetName val="差异系数"/>
      <sheetName val="data"/>
      <sheetName val="中央"/>
      <sheetName val="P1012001"/>
      <sheetName val="基础数据"/>
      <sheetName val="01北京市"/>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代码对比表"/>
      <sheetName val="d"/>
      <sheetName val="data"/>
      <sheetName val="差异系数"/>
      <sheetName val="经费权重"/>
      <sheetName val="Total"/>
      <sheetName val="rkgm"/>
      <sheetName val="rkmj"/>
      <sheetName val="wdxs"/>
      <sheetName val="hbxs"/>
      <sheetName val="1-1余额表"/>
      <sheetName val="2-11担保分级表"/>
      <sheetName val="2-7一般分级表"/>
      <sheetName val="2-1余额分级表"/>
      <sheetName val="2-5直接分级表"/>
      <sheetName val="2-9专项分级表"/>
      <sheetName val="基础数据"/>
      <sheetName val="中央"/>
      <sheetName val="公路里程"/>
      <sheetName val="区划对应表"/>
      <sheetName val="基础编码"/>
      <sheetName val="四月份月报"/>
      <sheetName val="Sheet1"/>
      <sheetName val="1-4余额表"/>
      <sheetName val="P1012001"/>
      <sheetName val="参数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2007"/>
      <sheetName val="2009"/>
      <sheetName val="第6行"/>
      <sheetName val="动态分析报表"/>
      <sheetName val="C01-1"/>
      <sheetName val="公路里程"/>
      <sheetName val="参数表"/>
      <sheetName val="差异系数"/>
      <sheetName val="data"/>
      <sheetName val="中央"/>
      <sheetName val="01北京市"/>
      <sheetName val="经费权重"/>
      <sheetName val="四月份月报"/>
      <sheetName val="Sheet1"/>
      <sheetName val="P10120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L24"/>
      <sheetName val="08村级"/>
      <sheetName val="经费权重"/>
      <sheetName val="参数表"/>
      <sheetName val="2009"/>
      <sheetName val="分县数据"/>
      <sheetName val="基础编码"/>
      <sheetName val="公路里程"/>
      <sheetName val="差异系数"/>
      <sheetName val="data"/>
      <sheetName val="区划对应表"/>
      <sheetName val="中央"/>
      <sheetName val="有效性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封面"/>
      <sheetName val="目录"/>
      <sheetName val="逻辑关系图"/>
      <sheetName val="1-1余额表"/>
      <sheetName val="1-2余额结构表"/>
      <sheetName val="1-3余额增长表一"/>
      <sheetName val="1-4余额增长表二"/>
      <sheetName val="1-5余额增长表三"/>
      <sheetName val="1-6余额构成图"/>
      <sheetName val="1-7余额分布图"/>
      <sheetName val="1-8余额人均排序表"/>
      <sheetName val="1-9负债率表"/>
      <sheetName val="财力"/>
      <sheetName val="1-10债务率表"/>
      <sheetName val="2-1余额分级表"/>
      <sheetName val="2-2余额分级图"/>
      <sheetName val="2-3余额分级增长表1"/>
      <sheetName val="2-4余额分级增长表2"/>
      <sheetName val="2-5直接分级表"/>
      <sheetName val="2-6直接分级增长表"/>
      <sheetName val="2-7一般分级表"/>
      <sheetName val="2-8一般分级增长表"/>
      <sheetName val="2-9专项分级表"/>
      <sheetName val="2-10专项分级增长表"/>
      <sheetName val="2-11担保分级表"/>
      <sheetName val="2-12担保分级增长表"/>
      <sheetName val="3-1余额分部门1"/>
      <sheetName val="3-1余额分部门2"/>
      <sheetName val="3-2余额分部门比重1"/>
      <sheetName val="3-2余额分部门比重2"/>
      <sheetName val="3-3直接分部门1"/>
      <sheetName val="3-3直接分部门2"/>
      <sheetName val="3-4直接分部门比重1"/>
      <sheetName val="3-4直接分部门比重2"/>
      <sheetName val="3-5一般分部门1"/>
      <sheetName val="3-5一般分部门2"/>
      <sheetName val="3-6专项分部门1"/>
      <sheetName val="3-6专项分部门2"/>
      <sheetName val="3-7担保分部门1"/>
      <sheetName val="3-7担保分部门2"/>
      <sheetName val="2-13余额分部门增长表1"/>
      <sheetName val="2-14余额分部门增长表2"/>
      <sheetName val="2-15余额分部门增长表3"/>
      <sheetName val="2-16余额分部门增长表4"/>
      <sheetName val="2-17余额分部门增长表5"/>
      <sheetName val="2-18直接分部门增长表1"/>
      <sheetName val="2-19直接分部门增长表2"/>
      <sheetName val="2-20直接分部门增长表3"/>
      <sheetName val="2-21直接分部门增长表4"/>
      <sheetName val="2-22直接分部门增长表5"/>
      <sheetName val="2-23一般分部门增长表1"/>
      <sheetName val="2-24一般分部门增长表2"/>
      <sheetName val="2-25一般分部门增长表3"/>
      <sheetName val="2-26一般分部门增长表4"/>
      <sheetName val="2-27一般分部门增长表5"/>
      <sheetName val="2-28专项分部门增长表1"/>
      <sheetName val="2-29专项分部门增长表2"/>
      <sheetName val="2-30专项分部门增长表3"/>
      <sheetName val="2-31专项分部门增长表4"/>
      <sheetName val="2-32专项分部门增长表5"/>
      <sheetName val="2-33担保分部门增长表1"/>
      <sheetName val="2-34担保分部门增长表2"/>
      <sheetName val="2-35担保分部门增长表3"/>
      <sheetName val="2-36担保分部门增长表4"/>
      <sheetName val="2-37担保分部门增长表5"/>
      <sheetName val="4-1余额逾期"/>
      <sheetName val="4-2余额vs逾期图"/>
      <sheetName val="4-3余额逾期增长"/>
      <sheetName val="4-4余额逾期分级"/>
      <sheetName val="4-5直接逾期"/>
      <sheetName val="4-6直接逾期分级"/>
      <sheetName val="4-7担保逾期"/>
      <sheetName val="4-8担保逾期分级"/>
      <sheetName val="4-9当年逾期增减"/>
      <sheetName val="5-1余额来源表"/>
      <sheetName val="5-2余额来源比重表"/>
      <sheetName val="5-3余额来源增长表"/>
      <sheetName val="5-4余额来源构成图"/>
      <sheetName val="5-5余额来源情况图"/>
      <sheetName val="6-1当年收支平衡表"/>
      <sheetName val="6-2当年余额变动表"/>
      <sheetName val="6-3当年收入分部门表1"/>
      <sheetName val="6-3当年收入分部门表2"/>
      <sheetName val="6-4当年支出分部门表1"/>
      <sheetName val="6-4当年支出分部门表2"/>
      <sheetName val="6-5当年支出用途1"/>
      <sheetName val="6-5当年支出用途2"/>
      <sheetName val="6-6当年偿本付息表"/>
      <sheetName val="6-7偿还计划"/>
      <sheetName val="〇七年初"/>
      <sheetName val="县级表"/>
      <sheetName val="风险指标"/>
      <sheetName val="2006年末"/>
      <sheetName val="〇六年末整理"/>
      <sheetName val="年末"/>
      <sheetName val="基础表"/>
      <sheetName val="省级"/>
      <sheetName val="市级表"/>
      <sheetName val="编码"/>
      <sheetName val="图数据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Define"/>
      <sheetName val="2014年横排表"/>
      <sheetName val="01北京市"/>
      <sheetName val="02天津市"/>
      <sheetName val="03河北省"/>
      <sheetName val="04山西省"/>
      <sheetName val="05内蒙古"/>
      <sheetName val="06辽宁省"/>
      <sheetName val="06辽宁地区"/>
      <sheetName val="07大连市"/>
      <sheetName val="08吉林省"/>
      <sheetName val="09黑龙江"/>
      <sheetName val="10上海市"/>
      <sheetName val="11江苏省"/>
      <sheetName val="12浙江省"/>
      <sheetName val="12浙江地区"/>
      <sheetName val="13宁波市"/>
      <sheetName val="14安徽省"/>
      <sheetName val="15福建省"/>
      <sheetName val="15福建地区"/>
      <sheetName val="16厦门市"/>
      <sheetName val="17江西省"/>
      <sheetName val="18山东省"/>
      <sheetName val="18山东地区"/>
      <sheetName val="19青岛市"/>
      <sheetName val="20河南省"/>
      <sheetName val="21湖北省"/>
      <sheetName val="22湖南省"/>
      <sheetName val="23广东省"/>
      <sheetName val="23广东地区"/>
      <sheetName val="24深圳市"/>
      <sheetName val="25广西自治区"/>
      <sheetName val="26海南省"/>
      <sheetName val="27重庆市"/>
      <sheetName val="28四川省"/>
      <sheetName val="29贵州省"/>
      <sheetName val="30云南省"/>
      <sheetName val="31西藏自治区"/>
      <sheetName val="32陕西省"/>
      <sheetName val="33甘肃省"/>
      <sheetName val="34青海省"/>
      <sheetName val="35宁夏自治区"/>
      <sheetName val="36新疆自治区"/>
      <sheetName val="2014年平衡"/>
      <sheetName val="2014年补助"/>
      <sheetName val="2014年上解"/>
      <sheetName val="分县数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区划对应表"/>
      <sheetName val="举借方式"/>
      <sheetName val="银行"/>
      <sheetName val="有效性列表"/>
      <sheetName val="00 目录"/>
      <sheetName val="公司债务项目情况表"/>
      <sheetName val="公司资产、在建项目情况表"/>
      <sheetName val="01个数"/>
      <sheetName val="02余额--汇总"/>
      <sheetName val="03来源--汇总"/>
      <sheetName val="04来源--省级"/>
      <sheetName val="05来源--市级"/>
      <sheetName val="06来源--县级"/>
      <sheetName val="08方式--省级"/>
      <sheetName val="09方式--市级"/>
      <sheetName val="10方式--县级"/>
      <sheetName val="07方式--汇总"/>
      <sheetName val="11资产负债--汇总"/>
      <sheetName val="12在建项目--汇总"/>
      <sheetName val="经费权重"/>
      <sheetName val="1-1余额表"/>
      <sheetName val="2-11担保分级表"/>
      <sheetName val="2-7一般分级表"/>
      <sheetName val="2-1余额分级表"/>
      <sheetName val="2-5直接分级表"/>
      <sheetName val="2-9专项分级表"/>
      <sheetName val="P1012001"/>
      <sheetName val="01北京市"/>
      <sheetName val="基础编码"/>
      <sheetName val="C01-1"/>
      <sheetName val="L2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0000000"/>
      <sheetName val="StartUp"/>
      <sheetName val="StartUp_2"/>
      <sheetName val="StartUp_3"/>
      <sheetName val="StartUp_4"/>
      <sheetName val="StartUp_5"/>
      <sheetName val="StartUp_6"/>
      <sheetName val="StartUp_7"/>
      <sheetName val="StartUp_8"/>
      <sheetName val="StartUp_9"/>
      <sheetName val="StartUp_10"/>
      <sheetName val="StartUp_11"/>
      <sheetName val="StartUp_12"/>
      <sheetName val="StartUp_13"/>
      <sheetName val="StartUp_14"/>
      <sheetName val="StartUp_15"/>
      <sheetName val="StartUp_16"/>
      <sheetName val="StartUp_17"/>
      <sheetName val="StartUp_18"/>
      <sheetName val="StartUp_19"/>
      <sheetName val="StartUp_20"/>
      <sheetName val="StartUp_21"/>
      <sheetName val="StartUp_22"/>
      <sheetName val="StartUp_23"/>
      <sheetName val="StartUp_24"/>
      <sheetName val="StartUp_25"/>
      <sheetName val="StartUp_26"/>
      <sheetName val="StartUp_27"/>
      <sheetName val="StartUp_28"/>
      <sheetName val="StartUp_29"/>
      <sheetName val="StartUp_30"/>
      <sheetName val="StartUp_31"/>
      <sheetName val="StartUp_32"/>
      <sheetName val="StartUp_33"/>
      <sheetName val="StartUp_34"/>
      <sheetName val="StartUp_35"/>
      <sheetName val="StartUp_36"/>
      <sheetName val="StartUp_37"/>
      <sheetName val="StartUp_38"/>
      <sheetName val="StartUp_39"/>
      <sheetName val="StartUp_40"/>
      <sheetName val="StartUp_41"/>
      <sheetName val="StartUp_42"/>
      <sheetName val="StartUp_43"/>
      <sheetName val="StartUp_44"/>
      <sheetName val="StartUp_45"/>
      <sheetName val="StartUp_46"/>
      <sheetName val="StartUp_47"/>
      <sheetName val="StartUp_48"/>
      <sheetName val="StartUp_49"/>
      <sheetName val="StartUp_50"/>
      <sheetName val="StartUp_51"/>
      <sheetName val="StartUp_52"/>
      <sheetName val="StartUp_53"/>
      <sheetName val="StartUp_54"/>
      <sheetName val="StartUp_55"/>
      <sheetName val="StartUp_56"/>
      <sheetName val="StartUp_57"/>
      <sheetName val="StartUp_58"/>
      <sheetName val="StartUp_59"/>
      <sheetName val="StartUp_60"/>
      <sheetName val="StartUp_61"/>
      <sheetName val="StartUp_62"/>
      <sheetName val="StartUp_63"/>
      <sheetName val="StartUp_64"/>
      <sheetName val="StartUp_65"/>
      <sheetName val="StartUp_66"/>
      <sheetName val="StartUp_67"/>
      <sheetName val="StartUp_68"/>
      <sheetName val="StartUp_69"/>
      <sheetName val="StartUp_70"/>
      <sheetName val="StartUp_71"/>
      <sheetName val="StartUp_72"/>
      <sheetName val="StartUp_73"/>
      <sheetName val="StartUp_74"/>
      <sheetName val="StartUp_75"/>
      <sheetName val="StartUp_76"/>
      <sheetName val="StartUp_77"/>
      <sheetName val="StartUp_78"/>
      <sheetName val="StartUp_79"/>
      <sheetName val="StartUp_80"/>
      <sheetName val="StartUp_81"/>
      <sheetName val="StartUp_82"/>
      <sheetName val="StartUp_83"/>
      <sheetName val="StartUp_84"/>
      <sheetName val="StartUp_85"/>
      <sheetName val="StartUp_86"/>
      <sheetName val="StartUp_87"/>
      <sheetName val="StartUp_88"/>
      <sheetName val="StartUp_89"/>
      <sheetName val="StartUp_90"/>
      <sheetName val="StartUp_91"/>
      <sheetName val="StartUp_92"/>
      <sheetName val="StartUp_93"/>
      <sheetName val="StartUp_94"/>
      <sheetName val="StartUp_95"/>
      <sheetName val="StartUp_96"/>
      <sheetName val="StartUp_97"/>
      <sheetName val="StartUp_98"/>
      <sheetName val="StartUp_99"/>
      <sheetName val="StartUp_100"/>
      <sheetName val="StartUp_101"/>
      <sheetName val="StartUp_102"/>
      <sheetName val="StartUp_103"/>
      <sheetName val="StartUp_104"/>
      <sheetName val="StartUp_105"/>
      <sheetName val="StartUp_106"/>
      <sheetName val="StartUp_107"/>
      <sheetName val="StartUp_108"/>
      <sheetName val="StartUp_109"/>
      <sheetName val="StartUp_110"/>
      <sheetName val="StartUp_111"/>
      <sheetName val="StartUp_112"/>
      <sheetName val="StartUp_113"/>
      <sheetName val="StartUp_114"/>
      <sheetName val="StartUp_115"/>
      <sheetName val="StartUp_116"/>
      <sheetName val="StartUp_117"/>
      <sheetName val="StartUp_118"/>
      <sheetName val="StartUp_119"/>
      <sheetName val="StartUp_120"/>
      <sheetName val="StartUp_121"/>
      <sheetName val="StartUp_122"/>
      <sheetName val="StartUp_123"/>
      <sheetName val="StartUp_124"/>
      <sheetName val="StartUp_125"/>
      <sheetName val="StartUp_126"/>
      <sheetName val="StartUp_127"/>
      <sheetName val="StartUp_128"/>
      <sheetName val="StartUp_129"/>
      <sheetName val="StartUp_130"/>
      <sheetName val="StartUp_131"/>
      <sheetName val="StartUp_132"/>
      <sheetName val="StartUp_133"/>
      <sheetName val="StartUp_134"/>
      <sheetName val="StartUp_135"/>
      <sheetName val="StartUp_136"/>
      <sheetName val="StartUp_137"/>
      <sheetName val="StartUp_138"/>
      <sheetName val="StartUp_139"/>
      <sheetName val="StartUp_140"/>
      <sheetName val="StartUp_141"/>
      <sheetName val="StartUp_142"/>
      <sheetName val="StartUp_143"/>
      <sheetName val="StartUp_144"/>
      <sheetName val="StartUp_145"/>
      <sheetName val="StartUp_146"/>
      <sheetName val="StartUp_147"/>
      <sheetName val="StartUp_148"/>
      <sheetName val="StartUp_149"/>
      <sheetName val="StartUp_150"/>
      <sheetName val="StartUp_151"/>
      <sheetName val="StartUp_152"/>
      <sheetName val="StartUp_153"/>
      <sheetName val="StartUp_154"/>
      <sheetName val="StartUp_155"/>
      <sheetName val="StartUp_156"/>
      <sheetName val="StartUp_157"/>
      <sheetName val="StartUp_158"/>
      <sheetName val="StartUp_159"/>
      <sheetName val="StartUp_160"/>
      <sheetName val="StartUp_161"/>
      <sheetName val="StartUp_162"/>
      <sheetName val="StartUp_163"/>
      <sheetName val="StartUp_164"/>
      <sheetName val="StartUp_165"/>
      <sheetName val="StartUp_166"/>
      <sheetName val="StartUp_167"/>
      <sheetName val="StartUp_168"/>
      <sheetName val="StartUp_169"/>
      <sheetName val="StartUp_170"/>
      <sheetName val="StartUp_171"/>
      <sheetName val="StartUp_172"/>
      <sheetName val="StartUp_173"/>
      <sheetName val="StartUp_174"/>
      <sheetName val="StartUp_175"/>
      <sheetName val="StartUp_176"/>
      <sheetName val="StartUp_177"/>
      <sheetName val="StartUp_178"/>
      <sheetName val="StartUp_179"/>
      <sheetName val="StartUp_180"/>
      <sheetName val="StartUp_181"/>
      <sheetName val="StartUp_182"/>
      <sheetName val="StartUp_183"/>
      <sheetName val="StartUp_184"/>
      <sheetName val="StartUp_185"/>
      <sheetName val="StartUp_186"/>
      <sheetName val="StartUp_187"/>
      <sheetName val="StartUp_188"/>
      <sheetName val="StartUp_189"/>
      <sheetName val="StartUp_190"/>
      <sheetName val="StartUp_191"/>
      <sheetName val="StartUp_192"/>
      <sheetName val="StartUp_193"/>
      <sheetName val="StartUp_194"/>
      <sheetName val="StartUp_195"/>
      <sheetName val="StartUp_196"/>
      <sheetName val="StartUp_197"/>
      <sheetName val="StartUp_198"/>
      <sheetName val="StartUp_199"/>
      <sheetName val="StartUp_200"/>
      <sheetName val="StartUp_201"/>
      <sheetName val="StartUp_202"/>
      <sheetName val="StartUp_203"/>
      <sheetName val="StartUp_204"/>
      <sheetName val="StartUp_205"/>
      <sheetName val="StartUp_206"/>
      <sheetName val="StartUp_207"/>
      <sheetName val="StartUp_208"/>
      <sheetName val="StartUp_209"/>
      <sheetName val="StartUp_210"/>
      <sheetName val="StartUp_211"/>
      <sheetName val="StartUp_212"/>
      <sheetName val="StartUp_213"/>
      <sheetName val="StartUp_214"/>
      <sheetName val="StartUp_215"/>
      <sheetName val="StartUp_216"/>
      <sheetName val="StartUp_217"/>
      <sheetName val="StartUp_218"/>
      <sheetName val="StartUp_219"/>
      <sheetName val="StartUp_220"/>
      <sheetName val="StartUp_221"/>
      <sheetName val="StartUp_222"/>
      <sheetName val="StartUp_223"/>
      <sheetName val="StartUp_224"/>
      <sheetName val="StartUp_225"/>
      <sheetName val="StartUp_226"/>
      <sheetName val="StartUp_227"/>
      <sheetName val="StartUp_228"/>
      <sheetName val="StartUp_229"/>
      <sheetName val="StartUp_230"/>
      <sheetName val="StartUp_231"/>
      <sheetName val="StartUp_232"/>
      <sheetName val="StartUp_233"/>
      <sheetName val="StartUp_234"/>
      <sheetName val="StartUp_235"/>
      <sheetName val="StartUp_236"/>
      <sheetName val="StartUp_237"/>
      <sheetName val="StartUp_238"/>
      <sheetName val="StartUp_239"/>
      <sheetName val="StartUp_240"/>
      <sheetName val="StartUp_241"/>
      <sheetName val="StartUp_242"/>
      <sheetName val="StartUp_243"/>
      <sheetName val="StartUp_244"/>
      <sheetName val="StartUp_245"/>
      <sheetName val="StartUp_246"/>
      <sheetName val="StartUp_247"/>
      <sheetName val="StartUp_248"/>
      <sheetName val="StartUp_249"/>
      <sheetName val="StartUp_250"/>
      <sheetName val="StartUp_251"/>
      <sheetName val="StartUp_252"/>
      <sheetName val="StartUp_253"/>
      <sheetName val="StartUp_254"/>
      <sheetName val="StartUp_255"/>
      <sheetName val="StartUp_256"/>
      <sheetName val="StartUp_257"/>
      <sheetName val="StartUp_258"/>
      <sheetName val="StartUp_259"/>
      <sheetName val="StartUp_260"/>
      <sheetName val="StartUp_261"/>
      <sheetName val="StartUp_262"/>
      <sheetName val="StartUp_263"/>
      <sheetName val="StartUp_264"/>
      <sheetName val="StartUp_265"/>
      <sheetName val="StartUp_266"/>
      <sheetName val="StartUp_267"/>
      <sheetName val="StartUp_268"/>
      <sheetName val="StartUp_269"/>
      <sheetName val="StartUp_270"/>
      <sheetName val="StartUp_271"/>
      <sheetName val="StartUp_272"/>
      <sheetName val="StartUp_273"/>
      <sheetName val="StartUp_274"/>
      <sheetName val="StartUp_275"/>
      <sheetName val="StartUp_276"/>
      <sheetName val="StartUp_277"/>
      <sheetName val="StartUp_278"/>
      <sheetName val="StartUp_279"/>
      <sheetName val="StartUp_280"/>
      <sheetName val="StartUp_281"/>
      <sheetName val="StartUp_282"/>
      <sheetName val="StartUp_283"/>
      <sheetName val="StartUp_284"/>
      <sheetName val="StartUp_285"/>
      <sheetName val="StartUp_286"/>
      <sheetName val="StartUp_287"/>
      <sheetName val="StartUp_288"/>
      <sheetName val="StartUp_289"/>
      <sheetName val="StartUp_290"/>
      <sheetName val="StartUp_291"/>
      <sheetName val="StartUp_292"/>
      <sheetName val="StartUp_293"/>
      <sheetName val="StartUp_294"/>
      <sheetName val="StartUp_295"/>
      <sheetName val="StartUp_296"/>
      <sheetName val="StartUp_297"/>
      <sheetName val="StartUp_298"/>
      <sheetName val="StartUp_299"/>
      <sheetName val="StartUp_300"/>
      <sheetName val="StartUp_301"/>
      <sheetName val="StartUp_302"/>
      <sheetName val="StartUp_303"/>
      <sheetName val="StartUp_304"/>
      <sheetName val="StartUp_305"/>
      <sheetName val="StartUp_306"/>
      <sheetName val="StartUp_307"/>
      <sheetName val="StartUp_308"/>
      <sheetName val="StartUp_309"/>
      <sheetName val="StartUp_310"/>
      <sheetName val="StartUp_311"/>
      <sheetName val="StartUp_312"/>
      <sheetName val="StartUp_313"/>
      <sheetName val="StartUp_314"/>
      <sheetName val="StartUp_315"/>
      <sheetName val="StartUp_316"/>
      <sheetName val="StartUp_317"/>
      <sheetName val="StartUp_318"/>
      <sheetName val="StartUp_319"/>
      <sheetName val="StartUp_320"/>
      <sheetName val="StartUp_321"/>
      <sheetName val="StartUp_322"/>
      <sheetName val="StartUp_323"/>
      <sheetName val="StartUp_324"/>
      <sheetName val="StartUp_325"/>
      <sheetName val="StartUp_326"/>
      <sheetName val="StartUp_327"/>
      <sheetName val="StartUp_328"/>
      <sheetName val="StartUp_329"/>
      <sheetName val="StartUp_330"/>
      <sheetName val="StartUp_331"/>
      <sheetName val="StartUp_332"/>
      <sheetName val="StartUp_333"/>
      <sheetName val="StartUp_334"/>
      <sheetName val="StartUp_335"/>
      <sheetName val="StartUp_336"/>
      <sheetName val="StartUp_337"/>
      <sheetName val="StartUp_338"/>
      <sheetName val="StartUp_339"/>
      <sheetName val="StartUp_340"/>
      <sheetName val="StartUp_341"/>
      <sheetName val="StartUp_342"/>
      <sheetName val="StartUp_343"/>
      <sheetName val="StartUp_344"/>
      <sheetName val="StartUp_345"/>
      <sheetName val="StartUp_346"/>
      <sheetName val="StartUp_347"/>
      <sheetName val="StartUp_348"/>
      <sheetName val="StartUp_349"/>
      <sheetName val="StartUp_350"/>
      <sheetName val="StartUp_351"/>
      <sheetName val="StartUp_352"/>
      <sheetName val="StartUp_353"/>
      <sheetName val="StartUp_354"/>
      <sheetName val="StartUp_355"/>
      <sheetName val="StartUp_356"/>
      <sheetName val="StartUp_357"/>
      <sheetName val="StartUp_358"/>
      <sheetName val="StartUp_359"/>
      <sheetName val="StartUp_360"/>
      <sheetName val="StartUp_361"/>
      <sheetName val="StartUp_362"/>
      <sheetName val="StartUp_363"/>
      <sheetName val="StartUp_364"/>
      <sheetName val="StartUp_365"/>
      <sheetName val="StartUp_366"/>
      <sheetName val="StartUp_367"/>
      <sheetName val="StartUp_368"/>
      <sheetName val="StartUp_369"/>
      <sheetName val="StartUp_370"/>
      <sheetName val="StartUp_371"/>
      <sheetName val="StartUp_372"/>
      <sheetName val="StartUp_373"/>
      <sheetName val="StartUp_374"/>
      <sheetName val="StartUp_375"/>
      <sheetName val="StartUp_376"/>
      <sheetName val="StartUp_377"/>
      <sheetName val="StartUp_378"/>
      <sheetName val="区划对应表"/>
      <sheetName val="四川-对账表"/>
      <sheetName val="核对表"/>
      <sheetName val="四川-对账表 (2)"/>
      <sheetName val="四月份月报"/>
      <sheetName val="C01-1"/>
      <sheetName val="有效性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代码对比表"/>
      <sheetName val="d"/>
      <sheetName val="data"/>
      <sheetName val="差异系数"/>
      <sheetName val="经费权重"/>
      <sheetName val="Total"/>
      <sheetName val="rkgm"/>
      <sheetName val="rkmj"/>
      <sheetName val="wdxs"/>
      <sheetName val="hbxs"/>
      <sheetName val="四月份月报"/>
      <sheetName val="国家"/>
      <sheetName val="P1012001"/>
      <sheetName val="Sheet1"/>
      <sheetName val="有效性列表"/>
      <sheetName val="区划对应表"/>
      <sheetName val="参数表"/>
      <sheetName val="分县数据"/>
      <sheetName val="公路里程"/>
      <sheetName val="人民银行"/>
      <sheetName val="01北京市"/>
      <sheetName val="L24"/>
      <sheetName val="中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录入13"/>
      <sheetName val="录入14"/>
      <sheetName val="合计"/>
      <sheetName val="分县数据"/>
      <sheetName val="P1012001"/>
      <sheetName val="区划对应表"/>
      <sheetName val="L24"/>
      <sheetName val="四月份月报"/>
      <sheetName val="经费权重"/>
      <sheetName val="国家"/>
      <sheetName val="总表"/>
      <sheetName val="Sheet1"/>
      <sheetName val="01北京市"/>
      <sheetName val="1-1余额表"/>
      <sheetName val="2-11担保分级表"/>
      <sheetName val="2-7一般分级表"/>
      <sheetName val="2-1余额分级表"/>
      <sheetName val="2-5直接分级表"/>
      <sheetName val="2-9专项分级表"/>
      <sheetName val="有效性列表"/>
      <sheetName val="公路里程"/>
      <sheetName val="中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Sheet1"/>
      <sheetName val="L24"/>
      <sheetName val="1-4余额表"/>
      <sheetName val="中央"/>
      <sheetName val="分县数据"/>
      <sheetName val="四月份月报"/>
      <sheetName val="参数表"/>
      <sheetName val="C01-1"/>
      <sheetName val="经费权重"/>
      <sheetName val="国家"/>
      <sheetName val="区划对应表"/>
      <sheetName val="下拉选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填报说明"/>
      <sheetName val="表A 政府平台明细"/>
      <sheetName val="表B 保障性住房明细"/>
      <sheetName val="表C 汇总表"/>
      <sheetName val="表D 8月放款客户"/>
      <sheetName val="表E 修改备忘"/>
      <sheetName val="参数表"/>
      <sheetName val="Sheet1"/>
      <sheetName val="分县数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C01-1"/>
      <sheetName val="Define"/>
      <sheetName val="C01-2"/>
      <sheetName val="C10"/>
      <sheetName val="C11"/>
      <sheetName val="C12"/>
      <sheetName val="C13"/>
      <sheetName val="C14"/>
      <sheetName val="C15"/>
      <sheetName val="C14-2"/>
      <sheetName val="C16"/>
      <sheetName val="C17"/>
      <sheetName val="C02"/>
      <sheetName val="C03"/>
      <sheetName val="C04-1"/>
      <sheetName val="C04-2"/>
      <sheetName val="C05-1"/>
      <sheetName val="C05-2"/>
      <sheetName val="C06"/>
      <sheetName val="C07"/>
      <sheetName val="C08"/>
      <sheetName val="C09"/>
      <sheetName val="XL4Poppy"/>
      <sheetName val=""/>
      <sheetName val="KKKKKKKK"/>
      <sheetName val="G.1R-Shou COP Gf"/>
      <sheetName val="P1012001"/>
      <sheetName val="国家"/>
      <sheetName val="_x005f_x0000__x005f_x0000__x005f_x0000__x005f_x0000__x0"/>
      <sheetName val="分县数据"/>
      <sheetName val="_x005f_x005f_x005f_x0000__x005f_x005f_x005f_x0000__x005"/>
      <sheetName val="总表"/>
      <sheetName val="01北京市"/>
      <sheetName val="参数表"/>
      <sheetName val="经费权重"/>
      <sheetName val="_x005f_x0000__x005f_x0000__x005"/>
      <sheetName val="基础编码"/>
      <sheetName val="1-1余额表"/>
      <sheetName val="2-11担保分级表"/>
      <sheetName val="2-7一般分级表"/>
      <sheetName val="2-1余额分级表"/>
      <sheetName val="2-5直接分级表"/>
      <sheetName val="2-9专项分级表"/>
      <sheetName val="_x005f_x005f_x005f_x005f_x005f_x005f_x005f_x0000__x005f"/>
      <sheetName val="中央"/>
      <sheetName val="_x005f_x005f_x005f_x0000__x005f"/>
      <sheetName val="_x005f_x005f_x005f_x005f_"/>
      <sheetName val="_x005f_x005f_x005f_x005f_x005f_x005f_x005f_x005f_x005f_x005f_"/>
      <sheetName val="Sheet1"/>
      <sheetName val="_x005f_x005f_x005f_x005f_x005f_x005f_x005f_x005f_"/>
      <sheetName val="有效性列表"/>
      <sheetName val="区划对应表"/>
      <sheetName val="L24"/>
      <sheetName val="人民银行"/>
      <sheetName val="_x005f_x0000__x005f_x0000__x005f_x0000__x005f_x0000__x0"/>
      <sheetName val="_x005f_x005f_x005f_x0000__x005f_x005f_x005f_x0000__x005"/>
      <sheetName val="_x005f_x005f_x005f_x005f_x005f_x005f_x005f_x0000__x005f"/>
      <sheetName val="_x005f_x005f_x005f_x005f_x005f_x005f_x005f_x005f_x005f_x005f_"/>
      <sheetName val="_x005f_x005f_x005f_x005f_x005f_x005f_x005f_x005f_"/>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2007"/>
      <sheetName val="2008"/>
      <sheetName val="第6行"/>
      <sheetName val="动态分析报表"/>
      <sheetName val="区划对应表"/>
      <sheetName val="中央"/>
      <sheetName val="P1012001"/>
      <sheetName val="C01-1"/>
      <sheetName val="Sheet1"/>
      <sheetName val="总表"/>
      <sheetName val="经费权重"/>
      <sheetName val="基础数据"/>
      <sheetName val="参数表"/>
      <sheetName val="国家"/>
      <sheetName val="分县数据"/>
      <sheetName val="1-1余额表"/>
      <sheetName val="2-11担保分级表"/>
      <sheetName val="2-7一般分级表"/>
      <sheetName val="2-1余额分级表"/>
      <sheetName val="2-5直接分级表"/>
      <sheetName val="2-9专项分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需要调整指标"/>
      <sheetName val="发文表数8296"/>
      <sheetName val="发文表数"/>
      <sheetName val="增长率"/>
      <sheetName val="总表"/>
      <sheetName val="标准收入"/>
      <sheetName val="标准支出"/>
      <sheetName val="转移支付系数"/>
      <sheetName val="困难程度系数"/>
      <sheetName val="奖励资金"/>
      <sheetName val="标准支出-对比"/>
      <sheetName val="特殊因素"/>
      <sheetName val="分省"/>
      <sheetName val="总人口人均"/>
      <sheetName val="分年分析"/>
      <sheetName val="2013总表"/>
      <sheetName val="2013收入"/>
      <sheetName val="2013支出"/>
      <sheetName val="少少数民族人口"/>
      <sheetName val="2012年平衡"/>
      <sheetName val="2012年补助"/>
      <sheetName val="2012年上解"/>
      <sheetName val="2012总表"/>
      <sheetName val="2012收入"/>
      <sheetName val="2012支出"/>
      <sheetName val="2010年平衡"/>
      <sheetName val="2010年补助"/>
      <sheetName val="2010年上解"/>
      <sheetName val="2011年平衡"/>
      <sheetName val="2011年补助"/>
      <sheetName val="2011年上解"/>
      <sheetName val="总表1"/>
      <sheetName val="标准支出 (2)"/>
      <sheetName val="2011年标准支出"/>
      <sheetName val="历年增长率"/>
      <sheetName val="困难程度系数 (2)"/>
      <sheetName val="P1012001"/>
      <sheetName val="L24"/>
      <sheetName val="有效性列表"/>
      <sheetName val="区划对应表"/>
      <sheetName val="基础数据"/>
      <sheetName val="中央"/>
      <sheetName val="2007"/>
      <sheetName val="C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StartUp"/>
      <sheetName val="区划对应表"/>
      <sheetName val="举借方式"/>
      <sheetName val="银行"/>
      <sheetName val="有效性列表"/>
      <sheetName val="00 目录"/>
      <sheetName val="封面"/>
      <sheetName val="公司债务项目情况表"/>
      <sheetName val="公司资产、在建项目情况表"/>
      <sheetName val="01个数"/>
      <sheetName val="02余额--汇总"/>
      <sheetName val="03来源--汇总"/>
      <sheetName val="04来源--省级"/>
      <sheetName val="05来源--市级"/>
      <sheetName val="06来源--县级"/>
      <sheetName val="07方式--汇总"/>
      <sheetName val="08方式--省级"/>
      <sheetName val="09方式--市级"/>
      <sheetName val="10方式--县级"/>
      <sheetName val="11资产负债--汇总"/>
      <sheetName val="12在建项目--汇总"/>
      <sheetName val="分县数据"/>
      <sheetName val="国家"/>
      <sheetName val="L24"/>
      <sheetName val="总表"/>
      <sheetName val="1-1余额表"/>
      <sheetName val="2-11担保分级表"/>
      <sheetName val="2-7一般分级表"/>
      <sheetName val="2-1余额分级表"/>
      <sheetName val="2-5直接分级表"/>
      <sheetName val="2-9专项分级表"/>
      <sheetName val="2007"/>
      <sheetName val="200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四月份月报"/>
      <sheetName val="C01-1"/>
      <sheetName val="本年收入合计"/>
      <sheetName val="封面"/>
      <sheetName val="农业用地"/>
      <sheetName val="村级支出"/>
      <sheetName val="类型"/>
      <sheetName val="#REF"/>
      <sheetName val="eqpmad2"/>
      <sheetName val="Sheet1"/>
      <sheetName val="国家"/>
      <sheetName val="中央"/>
      <sheetName val="公路里程"/>
      <sheetName val="有效性列表"/>
      <sheetName val="区划对应表"/>
      <sheetName val="参数表"/>
      <sheetName val="总表"/>
      <sheetName val="工商税收"/>
      <sheetName val="D011H403"/>
      <sheetName val="_ESList"/>
      <sheetName val="事业发展"/>
      <sheetName val="P1012001"/>
      <sheetName val="DDETABLE "/>
      <sheetName val="基础编码"/>
      <sheetName val="2014"/>
      <sheetName val="XL4Poppy"/>
      <sheetName val=""/>
      <sheetName val="#REF!"/>
      <sheetName val="_x005f_x0000__x005f_x0000__x005f_x0000__x005f_x0000__x0"/>
      <sheetName val="_x005f_x005f_x005f_x0000__x005f_x005f_x005f_x0000__x005"/>
      <sheetName val="1-4余额表"/>
      <sheetName val="_x005f_x005f_x005f_x005f_x005f_x005f_x005f_x0000__x005f"/>
      <sheetName val="????????"/>
      <sheetName val="????_x0"/>
      <sheetName val="_x005f_x005f_x005f_x005f_x005f_x005f_x005f_x005f_x005f_x005f_"/>
      <sheetName val="________"/>
      <sheetName val="_____x0"/>
      <sheetName val="公检法司编制"/>
      <sheetName val="行政编制"/>
      <sheetName val="农业人口"/>
      <sheetName val="_x005f_x0000__x005f_x0000__x005f_x0000__x005f_x0000__x0"/>
      <sheetName val="_x005f_x005f_x005f_x0000__x005f_x005f_x005f_x0000__x005"/>
      <sheetName val="_x005f_x005f_x005f_x005f_x005f_x005f_x005f_x0000__x005f"/>
      <sheetName val="_x005f_x005f_x005f_x005f_x005f_x005f_x005f_x005f_x005f_x005f_"/>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01 汇总表（下发数据内）"/>
      <sheetName val="02 项目统计表（下发数据内）"/>
      <sheetName val="01 汇总表（下发数据外）"/>
      <sheetName val="02 项目统计表（下发数据外）"/>
      <sheetName val="Sheet4"/>
      <sheetName val="基础数据"/>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 val="区划对应表"/>
      <sheetName val="国家"/>
      <sheetName val="基础数据"/>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P1012001"/>
      <sheetName val="基础编码"/>
      <sheetName val="参数表"/>
      <sheetName val="2002年一般预算收入"/>
      <sheetName val="财政供养人员增幅"/>
      <sheetName val="工商税收"/>
      <sheetName val="区划对应表"/>
      <sheetName val="C01-1"/>
      <sheetName val="四月份月报"/>
      <sheetName val="国家"/>
      <sheetName val="2009"/>
      <sheetName val="1-1余额表"/>
      <sheetName val="2-11担保分级表"/>
      <sheetName val="2-7一般分级表"/>
      <sheetName val="2-1余额分级表"/>
      <sheetName val="2-5直接分级表"/>
      <sheetName val="2-9专项分级表"/>
      <sheetName val="中央"/>
      <sheetName val="类型"/>
      <sheetName val="L24"/>
      <sheetName val="2007"/>
      <sheetName val="农业人口"/>
      <sheetName val="本年收入合计"/>
      <sheetName val="事业发展"/>
      <sheetName val="基础数据"/>
      <sheetName val="1-4余额表"/>
      <sheetName val="Sheet1"/>
      <sheetName val="XL4Poppy"/>
      <sheetName val=""/>
      <sheetName val="_x005f_x0000__x005f_x0000__x005f_x0000__x005f_x0000__x0"/>
      <sheetName val="_x005f_x005f_x005f_x0000__x005f_x005f_x005f_x0000__x005"/>
      <sheetName val="20 运输公司"/>
      <sheetName val="_x005f_x005f_x005f_x005f_x005f_x005f_x005f_x0000__x005f"/>
      <sheetName val="市级专项格式"/>
      <sheetName val="经济科目"/>
      <sheetName val="维修租赁"/>
      <sheetName val="专项业务"/>
      <sheetName val="_x005f_x005f_x005f_x005f_x005f_x005f_x005f_x005f_x005f_x005f_"/>
      <sheetName val="行政区划"/>
      <sheetName val="POWER ASSUMPTIONS"/>
      <sheetName val="村级支出"/>
      <sheetName val="_x005f_x0000__x005f_x0000__x005f_x0000__x005f_x0000__x0"/>
      <sheetName val="_x005f_x005f_x005f_x0000__x005f_x005f_x005f_x0000__x005"/>
      <sheetName val="_x005f_x005f_x005f_x005f_x005f_x005f_x005f_x0000__x005f"/>
      <sheetName val="_x005f_x005f_x005f_x005f_x005f_x005f_x005f_x005f_x005f_x005f_"/>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基金支出呈现版"/>
      <sheetName val="VLOOKUP"/>
      <sheetName val="基金支出留痕版"/>
      <sheetName val="上级结转"/>
      <sheetName val="国资9.1最新"/>
      <sheetName val="9.1经建"/>
      <sheetName val="8.30农业"/>
      <sheetName val="9.1预算股"/>
      <sheetName val="9.1工贸"/>
      <sheetName val="8.30社保"/>
      <sheetName val="8.29金融"/>
      <sheetName val="8.31综合（不含土地基金）"/>
      <sheetName val="土地基金8.28呈"/>
    </sheetNames>
    <sheetDataSet>
      <sheetData sheetId="0" refreshError="1"/>
      <sheetData sheetId="1" refreshError="1">
        <row r="3">
          <cell r="D3" t="str">
            <v>项目名称</v>
          </cell>
          <cell r="E3" t="str">
            <v>归口股室名称</v>
          </cell>
        </row>
        <row r="5">
          <cell r="D5" t="str">
            <v>中信南滨片区统征地项目</v>
          </cell>
          <cell r="E5" t="str">
            <v>综合股（土地基金）</v>
          </cell>
        </row>
        <row r="6">
          <cell r="D6" t="str">
            <v>中信南滨片区非统征地项目</v>
          </cell>
          <cell r="E6" t="str">
            <v>综合股（土地基金）</v>
          </cell>
        </row>
        <row r="8">
          <cell r="D8" t="str">
            <v>河浦医院二期征地项目</v>
          </cell>
          <cell r="E8" t="str">
            <v>综合股（土地基金）</v>
          </cell>
        </row>
        <row r="9">
          <cell r="D9" t="str">
            <v>河浦中心区交通设施用地（河浦客运站）收储项目</v>
          </cell>
          <cell r="E9" t="str">
            <v>综合股（土地基金）</v>
          </cell>
        </row>
        <row r="10">
          <cell r="D10" t="str">
            <v>河浦粮库用地平整项目</v>
          </cell>
          <cell r="E10" t="str">
            <v>综合股（土地基金）</v>
          </cell>
        </row>
        <row r="11">
          <cell r="D11" t="str">
            <v>滨海工业区征地项目</v>
          </cell>
          <cell r="E11" t="str">
            <v>综合股（土地基金）</v>
          </cell>
        </row>
        <row r="12">
          <cell r="D12" t="str">
            <v>达濠客运站平整项目</v>
          </cell>
          <cell r="E12" t="str">
            <v>综合股（土地基金）</v>
          </cell>
        </row>
        <row r="13">
          <cell r="D13" t="str">
            <v>350高铁汕头南站配套用地项目（含征地和平整）</v>
          </cell>
          <cell r="E13" t="str">
            <v>综合股（土地基金）</v>
          </cell>
        </row>
        <row r="14">
          <cell r="D14" t="str">
            <v>珠浦三联工业区A01-01地块收储项目（卫伦用地）</v>
          </cell>
          <cell r="E14" t="str">
            <v>综合股（土地基金）</v>
          </cell>
        </row>
        <row r="15">
          <cell r="D15" t="str">
            <v>达濠渔港一期平整项目</v>
          </cell>
          <cell r="E15" t="str">
            <v>综合股（土地基金）</v>
          </cell>
        </row>
        <row r="16">
          <cell r="D16" t="str">
            <v>渔港经济区综合运营项目</v>
          </cell>
          <cell r="E16" t="str">
            <v>综合股（土地基金）</v>
          </cell>
        </row>
        <row r="17">
          <cell r="D17" t="str">
            <v>高铁南站配套用地（战备油站）</v>
          </cell>
          <cell r="E17" t="str">
            <v>综合股（土地基金）</v>
          </cell>
        </row>
        <row r="18">
          <cell r="D18" t="str">
            <v>北山湾生活配套区</v>
          </cell>
          <cell r="E18" t="str">
            <v>综合股（土地基金）</v>
          </cell>
        </row>
        <row r="19">
          <cell r="D19" t="str">
            <v>青洲盐场一期二步</v>
          </cell>
          <cell r="E19" t="str">
            <v>综合股（土地基金）</v>
          </cell>
        </row>
        <row r="20">
          <cell r="D20" t="str">
            <v>青洲盐场一、二期项目</v>
          </cell>
          <cell r="E20" t="str">
            <v>综合股（土地基金）</v>
          </cell>
        </row>
        <row r="21">
          <cell r="D21" t="str">
            <v>马滘工业园区生活配套区基础设施工程项目</v>
          </cell>
          <cell r="E21" t="str">
            <v>综合股（土地基金）</v>
          </cell>
        </row>
        <row r="22">
          <cell r="D22" t="str">
            <v>马滘工业园区生活配套区基础设施工程项目二期横一路征收项目</v>
          </cell>
          <cell r="E22" t="str">
            <v>综合股（土地基金）</v>
          </cell>
        </row>
        <row r="23">
          <cell r="D23" t="str">
            <v>茂州片区A-04-02与玉新街道北片区A-7-02土地整理开发工程</v>
          </cell>
          <cell r="E23" t="str">
            <v>综合股（土地基金）</v>
          </cell>
        </row>
        <row r="24">
          <cell r="D24" t="str">
            <v>礐石街道茂南经联社大头埔地段约4.5075亩集体用地</v>
          </cell>
          <cell r="E24" t="str">
            <v>综合股（土地基金）</v>
          </cell>
        </row>
        <row r="25">
          <cell r="D25" t="str">
            <v>广澳物流园E01地块平整项目</v>
          </cell>
          <cell r="E25" t="str">
            <v>综合股（土地基金）</v>
          </cell>
        </row>
        <row r="26">
          <cell r="D26" t="str">
            <v>礐石派出所项目用地</v>
          </cell>
          <cell r="E26" t="str">
            <v>综合股（土地基金）</v>
          </cell>
        </row>
        <row r="27">
          <cell r="D27" t="str">
            <v>储备用地巡查和管养围护费用</v>
          </cell>
          <cell r="E27" t="str">
            <v>综合股（土地基金）</v>
          </cell>
        </row>
        <row r="28">
          <cell r="D28" t="str">
            <v>青洲盐场土地收储工作协调经费</v>
          </cell>
          <cell r="E28" t="str">
            <v>综合股（土地基金）</v>
          </cell>
        </row>
        <row r="29">
          <cell r="D29" t="str">
            <v>河渡海岸边违建整改拆除专项行动经费</v>
          </cell>
          <cell r="E29" t="str">
            <v>综合股（土地基金）</v>
          </cell>
        </row>
        <row r="30">
          <cell r="D30" t="str">
            <v>河浦街道河南社区尖山洋段用地征地补偿款</v>
          </cell>
          <cell r="E30" t="str">
            <v>综合股（土地基金）</v>
          </cell>
        </row>
        <row r="31">
          <cell r="D31" t="str">
            <v>三联工业区历史征地款及利息（违约金）</v>
          </cell>
          <cell r="E31" t="str">
            <v>综合股（土地基金）</v>
          </cell>
        </row>
        <row r="32">
          <cell r="D32" t="str">
            <v>收回河浦街道一工区18.366亩存量工业用地的国有建设用地使用权费用</v>
          </cell>
          <cell r="E32" t="str">
            <v>综合股（土地基金）</v>
          </cell>
        </row>
        <row r="33">
          <cell r="D33" t="str">
            <v>开放公园基建前期青苗及附着物补偿</v>
          </cell>
          <cell r="E33" t="str">
            <v>综合股（土地基金）</v>
          </cell>
        </row>
        <row r="34">
          <cell r="D34" t="str">
            <v>广澳溪头工业区5宗地征地平整包干费</v>
          </cell>
          <cell r="E34" t="str">
            <v>综合股（土地基金）</v>
          </cell>
        </row>
        <row r="35">
          <cell r="D35" t="str">
            <v>东湖路两侧拆违工作包干经费</v>
          </cell>
          <cell r="E35" t="str">
            <v>综合股（土地基金）</v>
          </cell>
        </row>
        <row r="36">
          <cell r="D36" t="str">
            <v>礐石大桥南岸片区及南滨基础设施改造</v>
          </cell>
          <cell r="E36" t="str">
            <v>综合股（土地基金）</v>
          </cell>
        </row>
        <row r="37">
          <cell r="D37" t="str">
            <v>茂南社区清障包干工作经费</v>
          </cell>
          <cell r="E37" t="str">
            <v>综合股（土地基金）</v>
          </cell>
        </row>
        <row r="38">
          <cell r="D38" t="str">
            <v>河浦粮所土地确权地价款</v>
          </cell>
          <cell r="E38" t="str">
            <v>综合股（土地基金）</v>
          </cell>
        </row>
        <row r="39">
          <cell r="D39" t="str">
            <v>燎原社区排洪改道青苗和附着物补偿资金</v>
          </cell>
          <cell r="E39" t="str">
            <v>综合股（土地基金）</v>
          </cell>
        </row>
        <row r="40">
          <cell r="D40" t="str">
            <v>广东省汕头市濠江区茂洲片区新型城镇化综合开发PPP项目</v>
          </cell>
          <cell r="E40" t="str">
            <v>金融股</v>
          </cell>
        </row>
        <row r="41">
          <cell r="D41" t="str">
            <v>被征地农民养老保障金</v>
          </cell>
          <cell r="E41" t="str">
            <v>社保股</v>
          </cell>
        </row>
        <row r="42">
          <cell r="D42" t="str">
            <v>青洲盐场一、二期平整项目</v>
          </cell>
          <cell r="E42" t="str">
            <v>综合股（土地基金）</v>
          </cell>
        </row>
        <row r="43">
          <cell r="D43" t="str">
            <v>茂南小区综合楼桩基工程款历史遗留欠款</v>
          </cell>
          <cell r="E43" t="str">
            <v>综合股（土地基金）</v>
          </cell>
        </row>
        <row r="44">
          <cell r="D44" t="str">
            <v>青篮片区用地</v>
          </cell>
          <cell r="E44" t="str">
            <v>综合股（土地基金）</v>
          </cell>
        </row>
        <row r="45">
          <cell r="D45" t="str">
            <v>茂洲次中心总部用地项目</v>
          </cell>
          <cell r="E45" t="str">
            <v>综合股（土地基金）</v>
          </cell>
        </row>
        <row r="46">
          <cell r="D46" t="str">
            <v>高铁南站配套用地（战备油站）平整项目</v>
          </cell>
          <cell r="E46" t="str">
            <v>综合股（土地基金）</v>
          </cell>
        </row>
        <row r="48">
          <cell r="D48" t="str">
            <v>南山湾产业园（一期）及连接主干道工程项目及人行天桥工程进度欠款</v>
          </cell>
          <cell r="E48" t="str">
            <v>工贸股</v>
          </cell>
        </row>
        <row r="49">
          <cell r="D49" t="str">
            <v>汕头市滨海临港产业片区基础设施配套项目</v>
          </cell>
          <cell r="E49" t="str">
            <v>经建股</v>
          </cell>
        </row>
        <row r="50">
          <cell r="D50" t="str">
            <v>汕头海上风电产业园基础设施配套项目</v>
          </cell>
          <cell r="E50" t="str">
            <v>经建股</v>
          </cell>
        </row>
        <row r="51">
          <cell r="D51" t="str">
            <v>疏港大道10kv澳柏线电力通道</v>
          </cell>
          <cell r="E51" t="str">
            <v>综合股（土地基金）</v>
          </cell>
        </row>
        <row r="52">
          <cell r="D52" t="str">
            <v>澳旺路、同盛路、三寮路道路建设</v>
          </cell>
          <cell r="E52" t="str">
            <v>综合股（土地基金）</v>
          </cell>
        </row>
        <row r="53">
          <cell r="D53" t="str">
            <v>滨海工业区道路建设</v>
          </cell>
          <cell r="E53" t="str">
            <v>综合股（土地基金）</v>
          </cell>
        </row>
        <row r="54">
          <cell r="D54" t="str">
            <v>滨海工业区电力通道</v>
          </cell>
          <cell r="E54" t="str">
            <v>综合股（土地基金）</v>
          </cell>
        </row>
        <row r="55">
          <cell r="D55" t="str">
            <v>滨海工业区经二路</v>
          </cell>
          <cell r="E55" t="str">
            <v>综合股（土地基金）</v>
          </cell>
        </row>
        <row r="56">
          <cell r="D56" t="str">
            <v>广澳物流园电力通道</v>
          </cell>
          <cell r="E56" t="str">
            <v>综合股（土地基金）</v>
          </cell>
        </row>
        <row r="57">
          <cell r="D57" t="str">
            <v>汕头市台商投资区（濠江片）道路及市政配套工程</v>
          </cell>
          <cell r="E57" t="str">
            <v>综合股（土地基金）</v>
          </cell>
        </row>
        <row r="58">
          <cell r="D58" t="str">
            <v>解决三联工业区珠浦片基础设施配套</v>
          </cell>
          <cell r="E58" t="str">
            <v>综合股（土地基金）</v>
          </cell>
        </row>
        <row r="59">
          <cell r="D59" t="str">
            <v>广澳物流园广澳路及横二路</v>
          </cell>
          <cell r="E59" t="str">
            <v>综合股（土地基金）</v>
          </cell>
        </row>
        <row r="60">
          <cell r="D60" t="str">
            <v>广澳物流园片区
电力通道</v>
          </cell>
          <cell r="E60" t="str">
            <v>综合股（土地基金）</v>
          </cell>
        </row>
        <row r="61">
          <cell r="D61" t="str">
            <v>南山湾文旅综合体项目</v>
          </cell>
          <cell r="E61" t="str">
            <v>综合股（土地基金）</v>
          </cell>
        </row>
        <row r="62">
          <cell r="D62" t="str">
            <v>汕大附属项目</v>
          </cell>
          <cell r="E62" t="str">
            <v>综合股（土地基金）</v>
          </cell>
        </row>
        <row r="64">
          <cell r="D64" t="str">
            <v>疏港大道、安海路、河中路人行道及港湾式公交站周边标识线</v>
          </cell>
          <cell r="E64" t="str">
            <v>工贸股</v>
          </cell>
        </row>
        <row r="65">
          <cell r="D65" t="str">
            <v>住房保障工作经费</v>
          </cell>
          <cell r="E65" t="str">
            <v>经建股</v>
          </cell>
        </row>
        <row r="66">
          <cell r="D66" t="str">
            <v>教师公寓、海马池、金碧湾公寓公租房物业管理费</v>
          </cell>
          <cell r="E66" t="str">
            <v>经建股</v>
          </cell>
        </row>
        <row r="67">
          <cell r="D67" t="str">
            <v>公共租赁住房租金支出</v>
          </cell>
          <cell r="E67" t="str">
            <v>经建股</v>
          </cell>
        </row>
        <row r="68">
          <cell r="D68" t="str">
            <v>东湖金碧湾公租房后续配套设施建设费用</v>
          </cell>
          <cell r="E68" t="str">
            <v>经建股</v>
          </cell>
        </row>
        <row r="69">
          <cell r="D69" t="str">
            <v>公租房修缮</v>
          </cell>
          <cell r="E69" t="str">
            <v>经建股</v>
          </cell>
        </row>
        <row r="70">
          <cell r="D70" t="str">
            <v>濠江区博物馆装饰装修工程</v>
          </cell>
          <cell r="E70" t="str">
            <v>经建股</v>
          </cell>
        </row>
        <row r="71">
          <cell r="D71" t="str">
            <v>区综合文化活动中心建设项目夹胶钢化玻璃屋面及新建冲孔板外墙装饰面工程资金</v>
          </cell>
          <cell r="E71" t="str">
            <v>经建股</v>
          </cell>
        </row>
        <row r="72">
          <cell r="D72" t="str">
            <v>濠江区图书馆搬迁修缮工程包干经费</v>
          </cell>
          <cell r="E72" t="str">
            <v>经建股</v>
          </cell>
        </row>
        <row r="73">
          <cell r="D73" t="str">
            <v>汕头市濠江区亚青会基础设施及场馆改造项目（广达大道改造工程）</v>
          </cell>
          <cell r="E73" t="str">
            <v>经建股</v>
          </cell>
        </row>
        <row r="74">
          <cell r="D74" t="str">
            <v>汕头市濠江区亚青会基础设施及场馆改造项目（双泉公园体育馆提升改造项目及华南师范大学附属濠江实验学校9#楼体艺馆提升改造项目）</v>
          </cell>
          <cell r="E74" t="str">
            <v>经建股</v>
          </cell>
        </row>
        <row r="75">
          <cell r="D75" t="str">
            <v>南滨绿地公园、石林湖公园建设工程项目</v>
          </cell>
          <cell r="E75" t="str">
            <v>经建股</v>
          </cell>
        </row>
        <row r="76">
          <cell r="D76" t="str">
            <v>广达大道等道路公交站亭（牌）建设项目</v>
          </cell>
          <cell r="E76" t="str">
            <v>经建股</v>
          </cell>
        </row>
        <row r="77">
          <cell r="D77" t="str">
            <v>汕头市濠江区2019年四好农村路建设工程项目</v>
          </cell>
          <cell r="E77" t="str">
            <v>经建股</v>
          </cell>
        </row>
        <row r="78">
          <cell r="D78" t="str">
            <v>濠江区产城融合建设项目</v>
          </cell>
          <cell r="E78" t="str">
            <v>经建股</v>
          </cell>
        </row>
        <row r="79">
          <cell r="D79" t="str">
            <v>深汕高速公路达濠—河浦段路灯安装工程（其他费用）</v>
          </cell>
          <cell r="E79" t="str">
            <v>经建股</v>
          </cell>
        </row>
        <row r="80">
          <cell r="D80" t="str">
            <v>濠江区东湖东路和周边基础设施及东湖西路污水管网建设项目</v>
          </cell>
          <cell r="E80" t="str">
            <v>经建股</v>
          </cell>
        </row>
        <row r="81">
          <cell r="D81" t="str">
            <v>双泉公园改造（一期）及体育馆建设项目</v>
          </cell>
          <cell r="E81" t="str">
            <v>经建股</v>
          </cell>
        </row>
        <row r="82">
          <cell r="D82" t="str">
            <v>濠江区妇幼保健院门诊部建设工程</v>
          </cell>
          <cell r="E82" t="str">
            <v>经建股</v>
          </cell>
        </row>
        <row r="83">
          <cell r="D83" t="str">
            <v>达濠国家一级渔港建设项目</v>
          </cell>
          <cell r="E83" t="str">
            <v>经建股</v>
          </cell>
        </row>
        <row r="84">
          <cell r="D84" t="str">
            <v>汕头市濠江区人民医院旧住院楼及门诊楼改造工程项目</v>
          </cell>
          <cell r="E84" t="str">
            <v>经建股</v>
          </cell>
        </row>
        <row r="85">
          <cell r="D85" t="str">
            <v>河中路中段（岗背路段）绿化升级改造工程项目</v>
          </cell>
          <cell r="E85" t="str">
            <v>经建股</v>
          </cell>
        </row>
        <row r="86">
          <cell r="D86" t="str">
            <v>汕头市英国领事署旧址修缮工程</v>
          </cell>
          <cell r="E86" t="str">
            <v>经建股</v>
          </cell>
        </row>
        <row r="87">
          <cell r="D87" t="str">
            <v>会汀港排洪渠污水整治及生态修复工程</v>
          </cell>
          <cell r="E87" t="str">
            <v>经建股</v>
          </cell>
        </row>
        <row r="88">
          <cell r="D88" t="str">
            <v>汕头市濠江区沿江路改造升级工程</v>
          </cell>
          <cell r="E88" t="str">
            <v>经建股</v>
          </cell>
        </row>
        <row r="89">
          <cell r="D89" t="str">
            <v>区卫生健康局办公场地改建经费</v>
          </cell>
          <cell r="E89" t="str">
            <v>经建股</v>
          </cell>
        </row>
        <row r="90">
          <cell r="D90" t="str">
            <v>珠浦医院预防接种门诊标准化改造和污水处理系统建设包干经费</v>
          </cell>
          <cell r="E90" t="str">
            <v>经建股</v>
          </cell>
        </row>
        <row r="91">
          <cell r="D91" t="str">
            <v>广澳港口至上海电气公司市政设施迁移及修复项目</v>
          </cell>
          <cell r="E91" t="str">
            <v>经建股</v>
          </cell>
        </row>
        <row r="92">
          <cell r="D92" t="str">
            <v>马滘垃圾压缩站建设（新建）</v>
          </cell>
          <cell r="E92" t="str">
            <v>经建股</v>
          </cell>
        </row>
        <row r="93">
          <cell r="D93" t="str">
            <v>生活垃圾综合处理项目经费</v>
          </cell>
          <cell r="E93" t="str">
            <v>经建股</v>
          </cell>
        </row>
        <row r="94">
          <cell r="D94" t="str">
            <v>濠江区数字化城市管理项目</v>
          </cell>
          <cell r="E94" t="str">
            <v>工贸股</v>
          </cell>
        </row>
        <row r="95">
          <cell r="D95" t="str">
            <v>区劳资纠纷应急指挥（处置）中心重建经费</v>
          </cell>
          <cell r="E95" t="str">
            <v>经建股</v>
          </cell>
        </row>
        <row r="96">
          <cell r="D96" t="str">
            <v>濠江区磊广路（华侨中学处）人行天桥国防光缆加固维护迁改项目</v>
          </cell>
          <cell r="E96" t="str">
            <v>工贸股</v>
          </cell>
        </row>
        <row r="97">
          <cell r="D97" t="str">
            <v>河浦大道改造工程、安海路一期工程缴纳城市基础设施配套费</v>
          </cell>
          <cell r="E97" t="str">
            <v>工贸股</v>
          </cell>
        </row>
        <row r="98">
          <cell r="D98" t="str">
            <v>康复中心建设项目保修金</v>
          </cell>
          <cell r="E98" t="str">
            <v>综合股</v>
          </cell>
        </row>
        <row r="99">
          <cell r="D99" t="str">
            <v>南滨石林公园项目前期咨询服务</v>
          </cell>
          <cell r="E99" t="str">
            <v>综合股（土地基金）</v>
          </cell>
        </row>
        <row r="100">
          <cell r="D100" t="str">
            <v>开放公园建设</v>
          </cell>
          <cell r="E100" t="str">
            <v>综合股（土地基金）</v>
          </cell>
        </row>
        <row r="101">
          <cell r="D101" t="str">
            <v>新校区建设及设备购置</v>
          </cell>
          <cell r="E101" t="str">
            <v>行财股</v>
          </cell>
        </row>
        <row r="102">
          <cell r="D102" t="str">
            <v>华附濠江实验学校开办补助经费（设备购置）</v>
          </cell>
          <cell r="E102" t="str">
            <v>行财股</v>
          </cell>
        </row>
        <row r="103">
          <cell r="D103" t="str">
            <v>汕头市濠江区全区污水管网完善建设PPP项目</v>
          </cell>
          <cell r="E103" t="str">
            <v>金融股</v>
          </cell>
        </row>
        <row r="104">
          <cell r="D104" t="str">
            <v>广东省汕头市濠江区智慧型机械式公共停车楼PPP项目</v>
          </cell>
          <cell r="E104" t="str">
            <v>金融股</v>
          </cell>
        </row>
        <row r="105">
          <cell r="D105" t="str">
            <v>预留濠江湾“一江两岸”流域水环境修复及周边配套设施建设项目前期及建设费用</v>
          </cell>
          <cell r="E105" t="str">
            <v>经建股</v>
          </cell>
        </row>
        <row r="106">
          <cell r="D106" t="str">
            <v>扶持村级集体经济发展试点区级配套资金</v>
          </cell>
          <cell r="E106" t="str">
            <v>农业股</v>
          </cell>
        </row>
        <row r="107">
          <cell r="D107" t="str">
            <v>乡村振兴战略实绩考核区级奖励资金</v>
          </cell>
          <cell r="E107" t="str">
            <v>农业股</v>
          </cell>
        </row>
        <row r="108">
          <cell r="D108" t="str">
            <v>河浦街道水环境综合治理工程补助资金</v>
          </cell>
          <cell r="E108" t="str">
            <v>农业股</v>
          </cell>
        </row>
        <row r="109">
          <cell r="D109" t="str">
            <v>濠江区大坪排洪沟河浦高级中学段改建工程</v>
          </cell>
          <cell r="E109" t="str">
            <v>农业股</v>
          </cell>
        </row>
        <row r="110">
          <cell r="D110" t="str">
            <v>濠江东西岸堤围达标加固工程尾款</v>
          </cell>
          <cell r="E110" t="str">
            <v>农业股</v>
          </cell>
        </row>
        <row r="111">
          <cell r="D111" t="str">
            <v>2021年区级涉农资金</v>
          </cell>
          <cell r="E111" t="str">
            <v>农业股</v>
          </cell>
        </row>
        <row r="112">
          <cell r="D112" t="str">
            <v>预留濠江“一江两岸”生态环境治理及产城融合开发建设项目前期有关费用</v>
          </cell>
          <cell r="E112" t="str">
            <v>金融股</v>
          </cell>
        </row>
        <row r="113">
          <cell r="D113" t="str">
            <v>三屿围海堤（濠江段）达标加固工程</v>
          </cell>
          <cell r="E113" t="str">
            <v>农业股</v>
          </cell>
        </row>
        <row r="114">
          <cell r="D114" t="str">
            <v>濠江区中小河流治理工程</v>
          </cell>
          <cell r="E114" t="str">
            <v>农业股</v>
          </cell>
        </row>
        <row r="115">
          <cell r="D115" t="str">
            <v>汕头市濠江区亚青会改造项目（华南师范大学附属濠江实验学校足球场改造项目)</v>
          </cell>
          <cell r="E115" t="str">
            <v>经建股</v>
          </cell>
        </row>
        <row r="116">
          <cell r="D116" t="str">
            <v>汕头市濠江区2020年“四好农村路”
建设工程</v>
          </cell>
          <cell r="E116" t="str">
            <v>经建股</v>
          </cell>
        </row>
        <row r="117">
          <cell r="D117" t="str">
            <v>濠江海上风电送出线路管廊工程</v>
          </cell>
          <cell r="E117" t="str">
            <v>经建股</v>
          </cell>
        </row>
        <row r="118">
          <cell r="D118" t="str">
            <v>濠江区亚青会改造项目(高尔夫俱乐部球场提升改造项目)</v>
          </cell>
          <cell r="E118" t="str">
            <v>经建股</v>
          </cell>
        </row>
        <row r="119">
          <cell r="D119" t="str">
            <v>濠江区老旧小区改造规划（2021-2025年）编制费用</v>
          </cell>
          <cell r="E119" t="str">
            <v>经建股</v>
          </cell>
        </row>
        <row r="120">
          <cell r="D120" t="str">
            <v>汕头市濠江区南滨路西段改造工程</v>
          </cell>
          <cell r="E120" t="str">
            <v>经建股</v>
          </cell>
        </row>
        <row r="121">
          <cell r="D121" t="str">
            <v>汕头市濠江区综合交通运输体系发展“十四五”规划</v>
          </cell>
          <cell r="E121" t="str">
            <v>经建股</v>
          </cell>
        </row>
        <row r="122">
          <cell r="D122" t="str">
            <v>濠江区普及管道燃气建设补助经费</v>
          </cell>
          <cell r="E122" t="str">
            <v>经建股</v>
          </cell>
        </row>
        <row r="123">
          <cell r="D123" t="str">
            <v>区红十字会业务用房搬迁及应急救护培训基地建设</v>
          </cell>
          <cell r="E123" t="str">
            <v>经建股</v>
          </cell>
        </row>
        <row r="124">
          <cell r="D124" t="str">
            <v>建设修缮应急垃圾压缩站</v>
          </cell>
          <cell r="E124" t="str">
            <v>经建股</v>
          </cell>
        </row>
        <row r="125">
          <cell r="D125" t="str">
            <v>汕头市濠江区禽畜屠宰肉食品生产冷链物流基地</v>
          </cell>
          <cell r="E125" t="str">
            <v>经建股</v>
          </cell>
        </row>
        <row r="126">
          <cell r="D126" t="str">
            <v>濠江区工业和信息化局服务企业用房维修改造项目</v>
          </cell>
          <cell r="E126" t="str">
            <v>经建股</v>
          </cell>
        </row>
        <row r="127">
          <cell r="D127" t="str">
            <v>消防安全隐患建设经费</v>
          </cell>
          <cell r="E127" t="str">
            <v>经建股</v>
          </cell>
        </row>
        <row r="128">
          <cell r="D128" t="str">
            <v>消防安全隐患建设经费</v>
          </cell>
          <cell r="E128" t="str">
            <v>经建股</v>
          </cell>
        </row>
        <row r="129">
          <cell r="D129" t="str">
            <v>消防安全隐患建设经费</v>
          </cell>
          <cell r="E129" t="str">
            <v>经建股</v>
          </cell>
        </row>
        <row r="130">
          <cell r="D130" t="str">
            <v>消防安全隐患建设经费</v>
          </cell>
          <cell r="E130" t="str">
            <v>经建股</v>
          </cell>
        </row>
        <row r="131">
          <cell r="D131" t="str">
            <v>消防安全隐患建设经费</v>
          </cell>
          <cell r="E131" t="str">
            <v>经建股</v>
          </cell>
        </row>
        <row r="132">
          <cell r="D132" t="str">
            <v>消防安全隐患建设经费</v>
          </cell>
          <cell r="E132" t="str">
            <v>经建股</v>
          </cell>
        </row>
        <row r="133">
          <cell r="D133" t="str">
            <v>消防安全隐患建设经费</v>
          </cell>
          <cell r="E133" t="str">
            <v>经建股</v>
          </cell>
        </row>
        <row r="134">
          <cell r="D134" t="str">
            <v>磊广路与振兴路交叉口交通设施升级改造工程</v>
          </cell>
          <cell r="E134" t="str">
            <v>经建股</v>
          </cell>
        </row>
        <row r="136">
          <cell r="D136" t="str">
            <v>区人民医院改扩建工程</v>
          </cell>
          <cell r="E136" t="str">
            <v>国资股</v>
          </cell>
        </row>
        <row r="137">
          <cell r="D137" t="str">
            <v>达濠华侨中学学生宿舍楼及配套建设</v>
          </cell>
          <cell r="E137" t="str">
            <v>国资股</v>
          </cell>
        </row>
        <row r="138">
          <cell r="D138" t="str">
            <v>濠江区五南沟片区内涝整治工程</v>
          </cell>
          <cell r="E138" t="str">
            <v>国资股</v>
          </cell>
        </row>
        <row r="139">
          <cell r="D139" t="str">
            <v>三路一桥</v>
          </cell>
          <cell r="E139" t="str">
            <v>国资股</v>
          </cell>
        </row>
        <row r="140">
          <cell r="D140" t="str">
            <v>一路一桥</v>
          </cell>
          <cell r="E140" t="str">
            <v>国资股</v>
          </cell>
        </row>
        <row r="141">
          <cell r="D141" t="str">
            <v>党群中心基建及采购固定资产</v>
          </cell>
          <cell r="E141" t="str">
            <v>国资股</v>
          </cell>
        </row>
        <row r="142">
          <cell r="D142" t="str">
            <v>新办公楼搬迁修缮</v>
          </cell>
          <cell r="E142" t="str">
            <v>国资股</v>
          </cell>
        </row>
        <row r="143">
          <cell r="D143" t="str">
            <v>濠江区东湖东路和周边基础设施及东湖西路污水管网建设项目</v>
          </cell>
          <cell r="E143" t="str">
            <v>国资股</v>
          </cell>
        </row>
        <row r="144">
          <cell r="D144" t="str">
            <v>濠江区改善乡村人居环境综合建设项目（雪亮工程）</v>
          </cell>
          <cell r="E144" t="str">
            <v>国资股</v>
          </cell>
        </row>
        <row r="145">
          <cell r="D145" t="str">
            <v>汕汕铁路增设汕头南站项目建设资金</v>
          </cell>
          <cell r="E145" t="str">
            <v>国资股</v>
          </cell>
        </row>
        <row r="146">
          <cell r="D146" t="str">
            <v>玉新街道改善乡村人居环境综合建设项目</v>
          </cell>
          <cell r="E146" t="str">
            <v>国资股</v>
          </cell>
        </row>
        <row r="147">
          <cell r="D147" t="str">
            <v>河浦街道改善乡村人居环境综合建设项目</v>
          </cell>
        </row>
        <row r="148">
          <cell r="D148" t="str">
            <v>礐石街道改善乡村人居环境综合建设项目</v>
          </cell>
        </row>
        <row r="149">
          <cell r="D149" t="str">
            <v>广澳街道改善乡村人居环境综合建设项目</v>
          </cell>
        </row>
        <row r="150">
          <cell r="D150" t="str">
            <v>达濠街道改善乡村人居环境综合建设项目</v>
          </cell>
        </row>
        <row r="151">
          <cell r="D151" t="str">
            <v>马滘街道改善乡村人居环境综合建设项目</v>
          </cell>
        </row>
        <row r="152">
          <cell r="D152" t="str">
            <v>滨海街道改善乡村人居环境综合建设项目</v>
          </cell>
        </row>
        <row r="154">
          <cell r="D154" t="str">
            <v>基本农田保护经济补偿区级补助资金</v>
          </cell>
          <cell r="E154" t="str">
            <v>农业股</v>
          </cell>
        </row>
        <row r="155">
          <cell r="D155" t="str">
            <v>预留公共租赁住房经费</v>
          </cell>
          <cell r="E155" t="str">
            <v>经建股</v>
          </cell>
        </row>
        <row r="156">
          <cell r="D156" t="str">
            <v>农村保洁员工资待遇保障补助资金区级配套</v>
          </cell>
          <cell r="E156" t="str">
            <v>预算股</v>
          </cell>
        </row>
        <row r="157">
          <cell r="D157" t="str">
            <v>农村保洁员工资待遇保障补助资金区级配套</v>
          </cell>
          <cell r="E157" t="str">
            <v>预算股</v>
          </cell>
        </row>
        <row r="158">
          <cell r="D158" t="str">
            <v>农村保洁员工资待遇保障补助资金区级配套</v>
          </cell>
          <cell r="E158" t="str">
            <v>预算股</v>
          </cell>
        </row>
        <row r="159">
          <cell r="D159" t="str">
            <v>农村保洁员工资待遇保障补助资金区级配套</v>
          </cell>
          <cell r="E159" t="str">
            <v>预算股</v>
          </cell>
        </row>
        <row r="160">
          <cell r="D160" t="str">
            <v>农村保洁员工资待遇保障补助资金区级配套</v>
          </cell>
          <cell r="E160" t="str">
            <v>预算股</v>
          </cell>
        </row>
        <row r="161">
          <cell r="D161" t="str">
            <v>农村保洁员工资待遇保障补助资金区级配套</v>
          </cell>
          <cell r="E161" t="str">
            <v>预算股</v>
          </cell>
        </row>
        <row r="162">
          <cell r="D162" t="str">
            <v>农村保洁员工资待遇保障补助资金区级配套</v>
          </cell>
          <cell r="E162" t="str">
            <v>预算股</v>
          </cell>
        </row>
        <row r="163">
          <cell r="D163" t="str">
            <v>国有土地使用权出让金债务还本支出</v>
          </cell>
          <cell r="E163" t="str">
            <v>预算股</v>
          </cell>
        </row>
        <row r="164">
          <cell r="D164" t="str">
            <v>国有土地使用权出让金债务付息支出</v>
          </cell>
          <cell r="E164" t="str">
            <v>预算股</v>
          </cell>
        </row>
        <row r="165">
          <cell r="D165" t="str">
            <v>土地储备专项债券付息支出</v>
          </cell>
          <cell r="E165" t="str">
            <v>预算股</v>
          </cell>
        </row>
        <row r="166">
          <cell r="D166" t="str">
            <v>其他地方自行试点项目收益专项债券付息支出</v>
          </cell>
          <cell r="E166" t="str">
            <v>预算股</v>
          </cell>
        </row>
        <row r="167">
          <cell r="D167" t="str">
            <v>国有土地使用权出让金债务发行及服务费</v>
          </cell>
          <cell r="E167" t="str">
            <v>预算股</v>
          </cell>
        </row>
        <row r="168">
          <cell r="D168" t="str">
            <v>土地储备专项债券发行及服务费</v>
          </cell>
          <cell r="E168" t="str">
            <v>预算股</v>
          </cell>
        </row>
        <row r="169">
          <cell r="D169" t="str">
            <v>专项债券发行及服务费</v>
          </cell>
          <cell r="E169" t="str">
            <v>预算股</v>
          </cell>
        </row>
        <row r="170">
          <cell r="D170" t="str">
            <v>2020年汕头市产业转移工业园濠江片区土地集约利用监测</v>
          </cell>
          <cell r="E170" t="str">
            <v>工贸股</v>
          </cell>
        </row>
        <row r="171">
          <cell r="D171" t="str">
            <v>2019年汕头市产业转移工业园濠江片区土地集约利用监测</v>
          </cell>
          <cell r="E171" t="str">
            <v>工贸股</v>
          </cell>
        </row>
        <row r="172">
          <cell r="D172" t="str">
            <v>其他自然资源事务支出</v>
          </cell>
          <cell r="E172" t="str">
            <v>综合股（土地基金）</v>
          </cell>
        </row>
        <row r="173">
          <cell r="D173" t="str">
            <v>基层自然资源管理系统建设管理</v>
          </cell>
          <cell r="E173" t="str">
            <v>综合股（土地基金）</v>
          </cell>
        </row>
        <row r="174">
          <cell r="D174" t="str">
            <v>2020年度汕头市濠江区河浦街道肚桥、楼下、河北、河南居委会现有耕地提质改造项目</v>
          </cell>
          <cell r="E174" t="str">
            <v>综合股（土地基金）</v>
          </cell>
        </row>
        <row r="175">
          <cell r="D175" t="str">
            <v>水田耕作层剥离再利用年度实施方案编制工作</v>
          </cell>
          <cell r="E175" t="str">
            <v>综合股（土地基金）</v>
          </cell>
        </row>
        <row r="176">
          <cell r="D176" t="str">
            <v>永久基本农田标志牌界桩维护设置工作经费</v>
          </cell>
          <cell r="E176" t="str">
            <v>综合股（土地基金）</v>
          </cell>
        </row>
        <row r="177">
          <cell r="D177" t="str">
            <v>汕头市濠江区农村建设用地拆旧复垦项目</v>
          </cell>
          <cell r="E177" t="str">
            <v>综合股（土地基金）</v>
          </cell>
        </row>
        <row r="178">
          <cell r="D178" t="str">
            <v>耕地后备资源潜力库建设工作</v>
          </cell>
          <cell r="E178" t="str">
            <v>综合股（土地基金）</v>
          </cell>
        </row>
        <row r="179">
          <cell r="D179" t="str">
            <v>关于国道G228线汕头段虎头山隧道及南延工程项目涉及土地利用总体规划修改方案（含永久基本农田补划方案）和实地踏勘
论证报告编制工作</v>
          </cell>
          <cell r="E179" t="str">
            <v>综合股（土地基金）</v>
          </cell>
        </row>
        <row r="180">
          <cell r="D180" t="str">
            <v>濠江区滨海临港产业平台土地规划修改方案</v>
          </cell>
          <cell r="E180" t="str">
            <v>综合股（土地基金）</v>
          </cell>
        </row>
        <row r="181">
          <cell r="D181" t="str">
            <v>农村地籍调查项目</v>
          </cell>
          <cell r="E181" t="str">
            <v>综合股（土地基金）</v>
          </cell>
        </row>
        <row r="182">
          <cell r="D182" t="str">
            <v>第三次全国土地调查</v>
          </cell>
          <cell r="E182" t="str">
            <v>综合股（土地基金）</v>
          </cell>
        </row>
        <row r="183">
          <cell r="D183" t="str">
            <v>汕头市濠江区“房地一体”农村宅基地和集体建设用地确权登记发证</v>
          </cell>
          <cell r="E183" t="str">
            <v>综合股（土地基金）</v>
          </cell>
        </row>
        <row r="184">
          <cell r="D184" t="str">
            <v>年度土地变更调查</v>
          </cell>
          <cell r="E184" t="str">
            <v>综合股（土地基金）</v>
          </cell>
        </row>
        <row r="185">
          <cell r="D185" t="str">
            <v>不动产登记业务经费</v>
          </cell>
          <cell r="E185" t="str">
            <v>综合股（土地基金）</v>
          </cell>
        </row>
        <row r="186">
          <cell r="D186" t="str">
            <v>登记辅助性服务外包</v>
          </cell>
          <cell r="E186" t="str">
            <v>综合股（土地基金）</v>
          </cell>
        </row>
        <row r="187">
          <cell r="D187" t="str">
            <v>汕头市濠江区不动产登记“双提升”及“互联网+登记”技术服务</v>
          </cell>
          <cell r="E187" t="str">
            <v>综合股（土地基金）</v>
          </cell>
        </row>
        <row r="188">
          <cell r="D188" t="str">
            <v>不动产登记中心智能化档案室建设项目</v>
          </cell>
          <cell r="E188" t="str">
            <v>综合股（土地基金）</v>
          </cell>
        </row>
        <row r="189">
          <cell r="D189" t="str">
            <v>不动产登记中心档案室改造工程项目</v>
          </cell>
          <cell r="E189" t="str">
            <v>综合股（土地基金）</v>
          </cell>
        </row>
        <row r="190">
          <cell r="D190" t="str">
            <v>土地出让业务费用</v>
          </cell>
          <cell r="E190" t="str">
            <v>综合股（土地基金）</v>
          </cell>
        </row>
        <row r="191">
          <cell r="D191" t="str">
            <v>缴纳国有土地使用权出让合同印花税</v>
          </cell>
          <cell r="E191" t="str">
            <v>综合股（土地基金）</v>
          </cell>
        </row>
        <row r="192">
          <cell r="D192" t="str">
            <v>推进工业园区、街道辖区低效产业用地再利用项目费用</v>
          </cell>
          <cell r="E192" t="str">
            <v>综合股（土地基金）</v>
          </cell>
        </row>
        <row r="193">
          <cell r="D193" t="str">
            <v>执法监督经费</v>
          </cell>
          <cell r="E193" t="str">
            <v>综合股（土地基金）</v>
          </cell>
        </row>
        <row r="194">
          <cell r="D194" t="str">
            <v>濠江区农村占用耕地建房摸排工作数据处理及外业核查服务</v>
          </cell>
          <cell r="E194" t="str">
            <v>综合股（土地基金）</v>
          </cell>
        </row>
        <row r="195">
          <cell r="D195" t="str">
            <v>自然资源管理业务工作专项服务</v>
          </cell>
          <cell r="E195" t="str">
            <v>综合股（土地基金）</v>
          </cell>
        </row>
        <row r="196">
          <cell r="D196" t="str">
            <v>其他业务工作委托业务费</v>
          </cell>
          <cell r="E196" t="str">
            <v>综合股（土地基金）</v>
          </cell>
        </row>
        <row r="197">
          <cell r="D197" t="str">
            <v>土地储备项目前期经费支出</v>
          </cell>
          <cell r="E197" t="str">
            <v>综合股（土地基金）</v>
          </cell>
        </row>
        <row r="198">
          <cell r="D198" t="str">
            <v>聘请法律顾问经费支出</v>
          </cell>
          <cell r="E198" t="str">
            <v>综合股（土地基金）</v>
          </cell>
        </row>
        <row r="199">
          <cell r="D199" t="str">
            <v>土地储备业务费补充经费</v>
          </cell>
          <cell r="E199" t="str">
            <v>综合股（土地基金）</v>
          </cell>
        </row>
        <row r="200">
          <cell r="D200" t="str">
            <v>后勤管理服务支出</v>
          </cell>
          <cell r="E200" t="str">
            <v>综合股（土地基金）</v>
          </cell>
        </row>
        <row r="201">
          <cell r="D201" t="str">
            <v>其他土地储备办公经费支出</v>
          </cell>
          <cell r="E201" t="str">
            <v>综合股（土地基金）</v>
          </cell>
        </row>
        <row r="202">
          <cell r="D202" t="str">
            <v>购买服务支出</v>
          </cell>
          <cell r="E202" t="str">
            <v>综合股（土地基金）</v>
          </cell>
        </row>
        <row r="203">
          <cell r="D203" t="str">
            <v>濠江区磊广路（珠浦工业区）人行天桥国防光缆加固维护迁改工程</v>
          </cell>
          <cell r="E203" t="str">
            <v>工贸股</v>
          </cell>
        </row>
        <row r="204">
          <cell r="D204" t="str">
            <v>法律顾问经费</v>
          </cell>
          <cell r="E204" t="str">
            <v>综合股（土地基金）</v>
          </cell>
        </row>
        <row r="205">
          <cell r="D205" t="str">
            <v>汕头市濠江区自然资源局2012至2020年文书档案整理服务项目</v>
          </cell>
          <cell r="E205" t="str">
            <v>综合股（土地基金）</v>
          </cell>
        </row>
        <row r="206">
          <cell r="D206" t="str">
            <v>汕头市濠江区航空摄影测量项目</v>
          </cell>
          <cell r="E206" t="str">
            <v>综合股（土地基金）</v>
          </cell>
        </row>
        <row r="207">
          <cell r="D207" t="str">
            <v>汕头市濠江区土地利用总体规划(2010-2020年)预留规模落实方案（河浦片区连片打造建设项目）编制项目预算经费方案</v>
          </cell>
          <cell r="E207" t="str">
            <v>综合股（土地基金）</v>
          </cell>
        </row>
        <row r="208">
          <cell r="D208" t="str">
            <v>保障重点项目和民生项目土地规划修改方案经费</v>
          </cell>
          <cell r="E208" t="str">
            <v>综合股（土地基金）</v>
          </cell>
        </row>
        <row r="209">
          <cell r="D209" t="str">
            <v>汕头市濠江区耕地资源调查评价项目</v>
          </cell>
          <cell r="E209" t="str">
            <v>综合股（土地基金）</v>
          </cell>
        </row>
        <row r="210">
          <cell r="D210" t="str">
            <v>卫片执法图斑核查服务（含外业测量勘测服务）</v>
          </cell>
          <cell r="E210" t="str">
            <v>综合股（土地基金）</v>
          </cell>
        </row>
        <row r="211">
          <cell r="D211" t="str">
            <v>土地评估费用（含往年土地评估费用）</v>
          </cell>
          <cell r="E211" t="str">
            <v>综合股（土地基金）</v>
          </cell>
        </row>
        <row r="212">
          <cell r="D212" t="str">
            <v>全民所有自然资源资产清查经费</v>
          </cell>
          <cell r="E212" t="str">
            <v>综合股（土地基金）</v>
          </cell>
        </row>
        <row r="213">
          <cell r="D213" t="str">
            <v>储备用地围挡费用</v>
          </cell>
          <cell r="E213" t="str">
            <v>综合股（土地基金）</v>
          </cell>
        </row>
        <row r="215">
          <cell r="D215" t="str">
            <v>预留土地收储平整资金</v>
          </cell>
          <cell r="E215" t="str">
            <v>综合股（土地基金）</v>
          </cell>
        </row>
        <row r="216">
          <cell r="D216" t="str">
            <v>国资预留经费</v>
          </cell>
          <cell r="E216" t="str">
            <v>国资股</v>
          </cell>
        </row>
        <row r="217">
          <cell r="D217" t="str">
            <v>预留建设前期及其他经费</v>
          </cell>
          <cell r="E217" t="str">
            <v>经建股</v>
          </cell>
        </row>
        <row r="220">
          <cell r="D220" t="str">
            <v>2019年4月至2020年6月代垫付园区路灯灯费</v>
          </cell>
          <cell r="E220" t="str">
            <v>工贸股</v>
          </cell>
        </row>
        <row r="221">
          <cell r="D221" t="str">
            <v>市政设施路灯电费</v>
          </cell>
          <cell r="E221" t="str">
            <v>工贸股</v>
          </cell>
        </row>
        <row r="222">
          <cell r="D222" t="str">
            <v>排水设施管养及内涝布防抢险项目</v>
          </cell>
          <cell r="E222" t="str">
            <v>工贸股</v>
          </cell>
        </row>
        <row r="223">
          <cell r="D223" t="str">
            <v>市政设施购买服务管养维护经费</v>
          </cell>
          <cell r="E223" t="str">
            <v>工贸股</v>
          </cell>
        </row>
        <row r="224">
          <cell r="D224" t="str">
            <v>濠江区道路环卫作业市场化管理采购项目</v>
          </cell>
          <cell r="E224" t="str">
            <v>工贸股</v>
          </cell>
        </row>
        <row r="225">
          <cell r="D225" t="str">
            <v>濠江区园区道路环卫作业市场化管理采购项目</v>
          </cell>
          <cell r="E225" t="str">
            <v>工贸股</v>
          </cell>
        </row>
        <row r="226">
          <cell r="D226" t="str">
            <v>全区生活垃圾前端转运项目</v>
          </cell>
          <cell r="E226" t="str">
            <v>工贸股</v>
          </cell>
        </row>
        <row r="227">
          <cell r="D227" t="str">
            <v>全区生活垃圾后端转运项目</v>
          </cell>
          <cell r="E227" t="str">
            <v>工贸股</v>
          </cell>
        </row>
        <row r="228">
          <cell r="D228" t="str">
            <v>公厕管理项目</v>
          </cell>
          <cell r="E228" t="str">
            <v>工贸股</v>
          </cell>
        </row>
        <row r="229">
          <cell r="D229" t="str">
            <v>环卫作业市场化管理经费（主次干道清扫保洁项目）</v>
          </cell>
          <cell r="E229" t="str">
            <v>工贸股</v>
          </cell>
        </row>
        <row r="230">
          <cell r="D230" t="str">
            <v>疏港大道助航标志养护经费</v>
          </cell>
          <cell r="E230" t="str">
            <v>工贸股</v>
          </cell>
        </row>
        <row r="231">
          <cell r="D231" t="str">
            <v>南山湾绿道沙滩管养经费</v>
          </cell>
          <cell r="E231" t="str">
            <v>工贸股</v>
          </cell>
        </row>
        <row r="232">
          <cell r="D232" t="str">
            <v>汕头市国土空间总体规划濠江区发展规划大纲（2020-2035年）</v>
          </cell>
          <cell r="E232" t="str">
            <v>综合股</v>
          </cell>
        </row>
        <row r="233">
          <cell r="D233" t="str">
            <v>中信滨海新城南滨片区控制性详细规划西片区修编</v>
          </cell>
          <cell r="E233" t="str">
            <v>综合股</v>
          </cell>
        </row>
        <row r="234">
          <cell r="D234" t="str">
            <v>汕头市濠江区“一江两岸”城市设计整合优化及开发建设行动计划</v>
          </cell>
          <cell r="E234" t="str">
            <v>综合股</v>
          </cell>
        </row>
        <row r="235">
          <cell r="D235" t="str">
            <v>汕头市滨海产业片区控制性详细规划编制</v>
          </cell>
          <cell r="E235" t="str">
            <v>综合股</v>
          </cell>
        </row>
        <row r="236">
          <cell r="D236" t="str">
            <v>控制性详细规划修编事项</v>
          </cell>
          <cell r="E236" t="str">
            <v>综合股</v>
          </cell>
        </row>
        <row r="237">
          <cell r="D237" t="str">
            <v>给水、排水及综合交通方面专项规划研究与编制</v>
          </cell>
          <cell r="E237" t="str">
            <v>综合股</v>
          </cell>
        </row>
        <row r="238">
          <cell r="D238" t="str">
            <v>规划管理工作经费</v>
          </cell>
          <cell r="E238" t="str">
            <v>综合股</v>
          </cell>
        </row>
        <row r="239">
          <cell r="D239" t="str">
            <v>汕头海湾高尔夫球场区控制性详细规划（修编）</v>
          </cell>
          <cell r="E239" t="str">
            <v>综合股</v>
          </cell>
        </row>
        <row r="240">
          <cell r="D240" t="str">
            <v>预留城市基础设施配套费</v>
          </cell>
          <cell r="E240" t="str">
            <v>综合股</v>
          </cell>
        </row>
        <row r="241">
          <cell r="D241" t="str">
            <v>汕头市濠江区马滘雨伞塭片区控制性详细规划修编（HJ-025编制单元北片区）</v>
          </cell>
          <cell r="E241" t="str">
            <v>综合股</v>
          </cell>
        </row>
        <row r="242">
          <cell r="D242" t="str">
            <v>汕头市广澳物流园北片区控制性详细规划修编（HJ-03003控制单元北片区）</v>
          </cell>
          <cell r="E242" t="str">
            <v>综合股</v>
          </cell>
        </row>
        <row r="243">
          <cell r="D243" t="str">
            <v>濠江区河浦居住片区控制性详细规划修编</v>
          </cell>
          <cell r="E243" t="str">
            <v>综合股</v>
          </cell>
        </row>
        <row r="244">
          <cell r="D244" t="str">
            <v>汕头市濠江区南山湾旅游综合区控制性详细规划修编（HJ-027编制单元东片区）</v>
          </cell>
          <cell r="E244" t="str">
            <v>综合股</v>
          </cell>
        </row>
        <row r="246">
          <cell r="D246" t="str">
            <v>残疾人医疗康复救助基金区级配套</v>
          </cell>
          <cell r="E246" t="str">
            <v>社保股</v>
          </cell>
        </row>
        <row r="247">
          <cell r="D247" t="str">
            <v>康复中心购买服务经费</v>
          </cell>
          <cell r="E247" t="str">
            <v>社保股</v>
          </cell>
        </row>
        <row r="248">
          <cell r="D248" t="str">
            <v>养老服务体系项目</v>
          </cell>
          <cell r="E248" t="str">
            <v>社保股</v>
          </cell>
        </row>
        <row r="249">
          <cell r="D249" t="str">
            <v>城乡医疗救助项目</v>
          </cell>
          <cell r="E249" t="str">
            <v>社保股</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8"/>
  <sheetViews>
    <sheetView view="pageBreakPreview" zoomScaleNormal="100" workbookViewId="0">
      <selection activeCell="A2" sqref="A2:C2"/>
    </sheetView>
  </sheetViews>
  <sheetFormatPr defaultColWidth="9" defaultRowHeight="14.25"/>
  <cols>
    <col min="6" max="6" width="12.625" customWidth="1"/>
    <col min="7" max="7" width="27"/>
    <col min="9" max="9" width="9.75" customWidth="1"/>
  </cols>
  <sheetData>
    <row r="2" ht="20.25" spans="1:10">
      <c r="A2" s="524"/>
      <c r="B2" s="524"/>
      <c r="C2" s="524"/>
      <c r="D2" s="525"/>
      <c r="E2" s="525"/>
      <c r="F2" s="525"/>
      <c r="G2" s="525"/>
      <c r="H2" s="525"/>
      <c r="I2" s="525"/>
      <c r="J2" s="525"/>
    </row>
    <row r="3" ht="20.25" spans="3:10">
      <c r="C3" s="525"/>
      <c r="D3" s="525"/>
      <c r="E3" s="525"/>
      <c r="F3" s="525"/>
      <c r="G3" s="525"/>
      <c r="H3" s="525"/>
      <c r="I3" s="525"/>
      <c r="J3" s="525"/>
    </row>
    <row r="4" ht="20.25" spans="3:10">
      <c r="C4" s="525"/>
      <c r="D4" s="525"/>
      <c r="E4" s="525"/>
      <c r="F4" s="525"/>
      <c r="G4" s="525"/>
      <c r="H4" s="525"/>
      <c r="I4" s="525"/>
      <c r="J4" s="525"/>
    </row>
    <row r="5" ht="20.25" spans="3:12">
      <c r="C5" s="525"/>
      <c r="D5" s="525"/>
      <c r="E5" s="525"/>
      <c r="F5" s="525"/>
      <c r="G5" s="525"/>
      <c r="H5" s="525"/>
      <c r="I5" s="525"/>
      <c r="L5" s="525"/>
    </row>
    <row r="8" ht="35.25" spans="1:12">
      <c r="A8" s="526" t="s">
        <v>0</v>
      </c>
      <c r="B8" s="526"/>
      <c r="C8" s="526"/>
      <c r="D8" s="526"/>
      <c r="E8" s="526"/>
      <c r="F8" s="526"/>
      <c r="G8" s="526"/>
      <c r="H8" s="526"/>
      <c r="I8" s="526"/>
      <c r="J8" s="526"/>
      <c r="K8" s="526"/>
      <c r="L8" s="529"/>
    </row>
    <row r="15" ht="20.25" spans="1:12">
      <c r="A15" s="527" t="s">
        <v>1</v>
      </c>
      <c r="B15" s="527"/>
      <c r="C15" s="527"/>
      <c r="D15" s="527"/>
      <c r="E15" s="527"/>
      <c r="F15" s="527"/>
      <c r="G15" s="527"/>
      <c r="H15" s="527"/>
      <c r="I15" s="527"/>
      <c r="J15" s="527"/>
      <c r="K15" s="527"/>
      <c r="L15" s="530"/>
    </row>
    <row r="16" ht="20.25" spans="3:8">
      <c r="C16" s="525"/>
      <c r="D16" s="525"/>
      <c r="E16" s="525"/>
      <c r="F16" s="528"/>
      <c r="G16" s="525"/>
      <c r="H16" s="525"/>
    </row>
    <row r="17" ht="20.25" spans="3:8">
      <c r="C17" s="525"/>
      <c r="D17" s="525"/>
      <c r="E17" s="525"/>
      <c r="F17" s="528"/>
      <c r="G17" s="525"/>
      <c r="H17" s="525"/>
    </row>
    <row r="18" ht="20.25" spans="1:12">
      <c r="A18" s="527" t="s">
        <v>2</v>
      </c>
      <c r="B18" s="527"/>
      <c r="C18" s="527"/>
      <c r="D18" s="527"/>
      <c r="E18" s="527"/>
      <c r="F18" s="527"/>
      <c r="G18" s="527"/>
      <c r="H18" s="527"/>
      <c r="I18" s="527"/>
      <c r="J18" s="527"/>
      <c r="K18" s="527"/>
      <c r="L18" s="530"/>
    </row>
  </sheetData>
  <mergeCells count="4">
    <mergeCell ref="A2:C2"/>
    <mergeCell ref="A8:K8"/>
    <mergeCell ref="A15:K15"/>
    <mergeCell ref="A18:K18"/>
  </mergeCells>
  <printOptions horizontalCentered="1"/>
  <pageMargins left="0.786805555555556" right="0.786805555555556" top="0.786805555555556" bottom="0.786805555555556" header="0.196527777777778" footer="0.196527777777778"/>
  <pageSetup paperSize="9" scale="93"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Z52"/>
  <sheetViews>
    <sheetView showZeros="0" workbookViewId="0">
      <pane xSplit="1" ySplit="6" topLeftCell="B39" activePane="bottomRight" state="frozen"/>
      <selection/>
      <selection pane="topRight"/>
      <selection pane="bottomLeft"/>
      <selection pane="bottomRight" activeCell="B36" sqref="B36:G40"/>
    </sheetView>
  </sheetViews>
  <sheetFormatPr defaultColWidth="9" defaultRowHeight="14.25"/>
  <cols>
    <col min="1" max="1" width="31.625" style="32" customWidth="1"/>
    <col min="2" max="7" width="10.625" style="9" customWidth="1"/>
    <col min="8" max="9" width="8.625" style="10" customWidth="1"/>
    <col min="10" max="10" width="25.625" style="32" customWidth="1"/>
    <col min="11" max="11" width="1.875" style="1" hidden="1" customWidth="1"/>
    <col min="12" max="12" width="9" style="1"/>
    <col min="13" max="13" width="12.625" style="1"/>
    <col min="14" max="16380" width="9" style="1"/>
  </cols>
  <sheetData>
    <row r="1" ht="20" customHeight="1" spans="1:1">
      <c r="A1" s="8" t="s">
        <v>3</v>
      </c>
    </row>
    <row r="2" ht="30" customHeight="1" spans="1:10">
      <c r="A2" s="122" t="s">
        <v>4</v>
      </c>
      <c r="B2" s="142"/>
      <c r="C2" s="142"/>
      <c r="D2" s="142"/>
      <c r="E2" s="142"/>
      <c r="F2" s="142"/>
      <c r="G2" s="142"/>
      <c r="H2" s="11"/>
      <c r="I2" s="11"/>
      <c r="J2" s="122"/>
    </row>
    <row r="3" s="488" customFormat="1" ht="20.1" customHeight="1" spans="1:10">
      <c r="A3" s="492"/>
      <c r="B3" s="493"/>
      <c r="C3" s="493"/>
      <c r="D3" s="493"/>
      <c r="E3" s="493"/>
      <c r="F3" s="493"/>
      <c r="G3" s="493"/>
      <c r="H3" s="494"/>
      <c r="I3" s="494"/>
      <c r="J3" s="514" t="s">
        <v>5</v>
      </c>
    </row>
    <row r="4" s="489" customFormat="1" ht="24.95" customHeight="1" spans="1:10">
      <c r="A4" s="495" t="s">
        <v>6</v>
      </c>
      <c r="B4" s="375" t="s">
        <v>7</v>
      </c>
      <c r="C4" s="375"/>
      <c r="D4" s="375" t="s">
        <v>8</v>
      </c>
      <c r="E4" s="375"/>
      <c r="F4" s="375" t="s">
        <v>9</v>
      </c>
      <c r="G4" s="375"/>
      <c r="H4" s="496" t="s">
        <v>10</v>
      </c>
      <c r="I4" s="496"/>
      <c r="J4" s="515" t="s">
        <v>11</v>
      </c>
    </row>
    <row r="5" s="489" customFormat="1" ht="24.95" customHeight="1" spans="1:10">
      <c r="A5" s="497"/>
      <c r="B5" s="498"/>
      <c r="C5" s="498"/>
      <c r="D5" s="498"/>
      <c r="E5" s="498"/>
      <c r="F5" s="498"/>
      <c r="G5" s="498"/>
      <c r="H5" s="499"/>
      <c r="I5" s="499"/>
      <c r="J5" s="515"/>
    </row>
    <row r="6" s="489" customFormat="1" ht="24.95" customHeight="1" spans="1:10">
      <c r="A6" s="500"/>
      <c r="B6" s="375" t="s">
        <v>12</v>
      </c>
      <c r="C6" s="376" t="s">
        <v>13</v>
      </c>
      <c r="D6" s="375" t="s">
        <v>12</v>
      </c>
      <c r="E6" s="376" t="s">
        <v>13</v>
      </c>
      <c r="F6" s="375" t="s">
        <v>12</v>
      </c>
      <c r="G6" s="376" t="s">
        <v>13</v>
      </c>
      <c r="H6" s="501" t="s">
        <v>12</v>
      </c>
      <c r="I6" s="516" t="s">
        <v>13</v>
      </c>
      <c r="J6" s="151"/>
    </row>
    <row r="7" ht="24.95" customHeight="1" spans="1:10">
      <c r="A7" s="502" t="s">
        <v>14</v>
      </c>
      <c r="B7" s="277">
        <f t="shared" ref="B7:G7" si="0">SUM(B8:B23)</f>
        <v>317883</v>
      </c>
      <c r="C7" s="277">
        <f t="shared" si="0"/>
        <v>45019</v>
      </c>
      <c r="D7" s="277">
        <v>0</v>
      </c>
      <c r="E7" s="277">
        <v>0</v>
      </c>
      <c r="F7" s="277">
        <f t="shared" si="0"/>
        <v>317883</v>
      </c>
      <c r="G7" s="277">
        <f t="shared" si="0"/>
        <v>45019</v>
      </c>
      <c r="H7" s="503">
        <f t="shared" ref="H7:H44" si="1">IF(B7=0,IF(F7=0,0,100),100*(F7/B7-1))</f>
        <v>0</v>
      </c>
      <c r="I7" s="503">
        <f t="shared" ref="I7:I41" si="2">IF(C7=0,IF(G7=0,0,100),100*(G7/C7-1))</f>
        <v>0</v>
      </c>
      <c r="J7" s="153"/>
    </row>
    <row r="8" ht="24.95" customHeight="1" spans="1:11">
      <c r="A8" s="531" t="s">
        <v>15</v>
      </c>
      <c r="B8" s="277">
        <f>150466+4624</f>
        <v>155090</v>
      </c>
      <c r="C8" s="277">
        <f>18809-1534+578</f>
        <v>17853</v>
      </c>
      <c r="D8" s="277">
        <v>0</v>
      </c>
      <c r="E8" s="277">
        <v>0</v>
      </c>
      <c r="F8" s="277">
        <f>150466+4624</f>
        <v>155090</v>
      </c>
      <c r="G8" s="277">
        <f>18809-1534+578</f>
        <v>17853</v>
      </c>
      <c r="H8" s="503">
        <f t="shared" si="1"/>
        <v>0</v>
      </c>
      <c r="I8" s="503">
        <f t="shared" si="2"/>
        <v>0</v>
      </c>
      <c r="J8" s="502" t="s">
        <v>16</v>
      </c>
      <c r="K8" s="517" t="s">
        <v>17</v>
      </c>
    </row>
    <row r="9" ht="24.95" customHeight="1" spans="1:10">
      <c r="A9" s="531" t="s">
        <v>18</v>
      </c>
      <c r="B9" s="277">
        <v>9</v>
      </c>
      <c r="C9" s="277">
        <v>0</v>
      </c>
      <c r="D9" s="277">
        <v>0</v>
      </c>
      <c r="E9" s="277">
        <v>0</v>
      </c>
      <c r="F9" s="277">
        <v>9</v>
      </c>
      <c r="G9" s="277">
        <v>0</v>
      </c>
      <c r="H9" s="503">
        <f t="shared" si="1"/>
        <v>0</v>
      </c>
      <c r="I9" s="503">
        <f t="shared" si="2"/>
        <v>0</v>
      </c>
      <c r="J9" s="153"/>
    </row>
    <row r="10" ht="24.95" customHeight="1" spans="1:11">
      <c r="A10" s="531" t="s">
        <v>19</v>
      </c>
      <c r="B10" s="277">
        <v>1447</v>
      </c>
      <c r="C10" s="277">
        <v>0</v>
      </c>
      <c r="D10" s="277">
        <v>0</v>
      </c>
      <c r="E10" s="277">
        <v>0</v>
      </c>
      <c r="F10" s="277">
        <v>1447</v>
      </c>
      <c r="G10" s="277">
        <v>0</v>
      </c>
      <c r="H10" s="503">
        <f t="shared" si="1"/>
        <v>0</v>
      </c>
      <c r="I10" s="503">
        <f t="shared" si="2"/>
        <v>0</v>
      </c>
      <c r="J10" s="153"/>
      <c r="K10" s="517" t="s">
        <v>20</v>
      </c>
    </row>
    <row r="11" ht="24.95" customHeight="1" spans="1:11">
      <c r="A11" s="531" t="s">
        <v>21</v>
      </c>
      <c r="B11" s="277">
        <f>C11/0.1</f>
        <v>88060</v>
      </c>
      <c r="C11" s="277">
        <f>8133+800-127</f>
        <v>8806</v>
      </c>
      <c r="D11" s="277">
        <v>0</v>
      </c>
      <c r="E11" s="277">
        <v>0</v>
      </c>
      <c r="F11" s="277">
        <f>G11/0.1</f>
        <v>88060</v>
      </c>
      <c r="G11" s="277">
        <f>8133+800-127</f>
        <v>8806</v>
      </c>
      <c r="H11" s="503">
        <f t="shared" si="1"/>
        <v>0</v>
      </c>
      <c r="I11" s="503">
        <f t="shared" si="2"/>
        <v>0</v>
      </c>
      <c r="J11" s="153"/>
      <c r="K11" s="517" t="s">
        <v>17</v>
      </c>
    </row>
    <row r="12" ht="24.95" customHeight="1" spans="1:11">
      <c r="A12" s="531" t="s">
        <v>22</v>
      </c>
      <c r="B12" s="277">
        <f>C12/0.1</f>
        <v>9710</v>
      </c>
      <c r="C12" s="277">
        <v>971</v>
      </c>
      <c r="D12" s="277">
        <v>0</v>
      </c>
      <c r="E12" s="277">
        <v>0</v>
      </c>
      <c r="F12" s="277">
        <f>G12/0.1</f>
        <v>9710</v>
      </c>
      <c r="G12" s="277">
        <v>971</v>
      </c>
      <c r="H12" s="503">
        <f t="shared" si="1"/>
        <v>0</v>
      </c>
      <c r="I12" s="503">
        <f t="shared" si="2"/>
        <v>0</v>
      </c>
      <c r="J12" s="153"/>
      <c r="K12" s="517" t="s">
        <v>17</v>
      </c>
    </row>
    <row r="13" ht="24.95" customHeight="1" spans="1:11">
      <c r="A13" s="531" t="s">
        <v>23</v>
      </c>
      <c r="B13" s="277">
        <f>C13</f>
        <v>181</v>
      </c>
      <c r="C13" s="277">
        <v>181</v>
      </c>
      <c r="D13" s="277">
        <v>0</v>
      </c>
      <c r="E13" s="277">
        <v>0</v>
      </c>
      <c r="F13" s="277">
        <f>G13</f>
        <v>181</v>
      </c>
      <c r="G13" s="277">
        <v>181</v>
      </c>
      <c r="H13" s="503">
        <f t="shared" si="1"/>
        <v>0</v>
      </c>
      <c r="I13" s="503">
        <f t="shared" si="2"/>
        <v>0</v>
      </c>
      <c r="J13" s="153"/>
      <c r="K13" s="517" t="s">
        <v>24</v>
      </c>
    </row>
    <row r="14" ht="24.95" customHeight="1" spans="1:11">
      <c r="A14" s="531" t="s">
        <v>25</v>
      </c>
      <c r="B14" s="277">
        <f>C14/0.5</f>
        <v>10040</v>
      </c>
      <c r="C14" s="277">
        <v>5020</v>
      </c>
      <c r="D14" s="277">
        <v>0</v>
      </c>
      <c r="E14" s="277">
        <v>0</v>
      </c>
      <c r="F14" s="277">
        <f>G14/0.5</f>
        <v>10040</v>
      </c>
      <c r="G14" s="277">
        <v>5020</v>
      </c>
      <c r="H14" s="503">
        <f t="shared" si="1"/>
        <v>0</v>
      </c>
      <c r="I14" s="503">
        <f t="shared" si="2"/>
        <v>0</v>
      </c>
      <c r="J14" s="153"/>
      <c r="K14" s="517" t="s">
        <v>17</v>
      </c>
    </row>
    <row r="15" ht="24.95" customHeight="1" spans="1:11">
      <c r="A15" s="531" t="s">
        <v>26</v>
      </c>
      <c r="B15" s="277">
        <f>C15/0.5</f>
        <v>6402</v>
      </c>
      <c r="C15" s="277">
        <v>3201</v>
      </c>
      <c r="D15" s="277">
        <v>0</v>
      </c>
      <c r="E15" s="277">
        <v>0</v>
      </c>
      <c r="F15" s="277">
        <f>G15/0.5</f>
        <v>6402</v>
      </c>
      <c r="G15" s="277">
        <v>3201</v>
      </c>
      <c r="H15" s="503">
        <f t="shared" si="1"/>
        <v>0</v>
      </c>
      <c r="I15" s="503">
        <f t="shared" si="2"/>
        <v>0</v>
      </c>
      <c r="J15" s="153"/>
      <c r="K15" s="517" t="s">
        <v>17</v>
      </c>
    </row>
    <row r="16" ht="24.95" customHeight="1" spans="1:11">
      <c r="A16" s="531" t="s">
        <v>27</v>
      </c>
      <c r="B16" s="277">
        <f>C16</f>
        <v>3048</v>
      </c>
      <c r="C16" s="277">
        <v>3048</v>
      </c>
      <c r="D16" s="277">
        <v>0</v>
      </c>
      <c r="E16" s="277">
        <v>0</v>
      </c>
      <c r="F16" s="277">
        <f>G16</f>
        <v>3048</v>
      </c>
      <c r="G16" s="277">
        <v>3048</v>
      </c>
      <c r="H16" s="503">
        <f t="shared" si="1"/>
        <v>0</v>
      </c>
      <c r="I16" s="503">
        <f t="shared" si="2"/>
        <v>0</v>
      </c>
      <c r="J16" s="153"/>
      <c r="K16" s="517" t="s">
        <v>24</v>
      </c>
    </row>
    <row r="17" ht="24.95" customHeight="1" spans="1:11">
      <c r="A17" s="531" t="s">
        <v>28</v>
      </c>
      <c r="B17" s="277">
        <v>4940</v>
      </c>
      <c r="C17" s="277">
        <v>0</v>
      </c>
      <c r="D17" s="277">
        <v>0</v>
      </c>
      <c r="E17" s="277">
        <v>0</v>
      </c>
      <c r="F17" s="277">
        <v>4940</v>
      </c>
      <c r="G17" s="277">
        <v>0</v>
      </c>
      <c r="H17" s="503">
        <f t="shared" si="1"/>
        <v>0</v>
      </c>
      <c r="I17" s="503">
        <f t="shared" si="2"/>
        <v>0</v>
      </c>
      <c r="J17" s="153"/>
      <c r="K17" s="517" t="s">
        <v>20</v>
      </c>
    </row>
    <row r="18" ht="24.95" customHeight="1" spans="1:11">
      <c r="A18" s="531" t="s">
        <v>29</v>
      </c>
      <c r="B18" s="277">
        <f>C18/0.25</f>
        <v>21804</v>
      </c>
      <c r="C18" s="277">
        <v>5451</v>
      </c>
      <c r="D18" s="277">
        <v>0</v>
      </c>
      <c r="E18" s="277">
        <v>0</v>
      </c>
      <c r="F18" s="277">
        <f>G18/0.25</f>
        <v>21804</v>
      </c>
      <c r="G18" s="277">
        <v>5451</v>
      </c>
      <c r="H18" s="503">
        <f t="shared" si="1"/>
        <v>0</v>
      </c>
      <c r="I18" s="503">
        <f t="shared" si="2"/>
        <v>0</v>
      </c>
      <c r="J18" s="153"/>
      <c r="K18" s="517" t="s">
        <v>17</v>
      </c>
    </row>
    <row r="19" ht="24.95" customHeight="1" spans="1:11">
      <c r="A19" s="531" t="s">
        <v>30</v>
      </c>
      <c r="B19" s="277">
        <v>4</v>
      </c>
      <c r="C19" s="277">
        <v>0</v>
      </c>
      <c r="D19" s="277">
        <v>0</v>
      </c>
      <c r="E19" s="277">
        <v>0</v>
      </c>
      <c r="F19" s="277">
        <v>4</v>
      </c>
      <c r="G19" s="277">
        <v>0</v>
      </c>
      <c r="H19" s="503">
        <f t="shared" si="1"/>
        <v>0</v>
      </c>
      <c r="I19" s="503">
        <f t="shared" si="2"/>
        <v>0</v>
      </c>
      <c r="J19" s="153"/>
      <c r="K19" s="517" t="s">
        <v>20</v>
      </c>
    </row>
    <row r="20" ht="24.95" customHeight="1" spans="1:11">
      <c r="A20" s="531" t="s">
        <v>31</v>
      </c>
      <c r="B20" s="277">
        <f t="shared" ref="B20:B25" si="3">C20/0.5</f>
        <v>750</v>
      </c>
      <c r="C20" s="277">
        <v>375</v>
      </c>
      <c r="D20" s="277">
        <v>0</v>
      </c>
      <c r="E20" s="277">
        <v>0</v>
      </c>
      <c r="F20" s="277">
        <f t="shared" ref="F20:F25" si="4">G20/0.5</f>
        <v>750</v>
      </c>
      <c r="G20" s="277">
        <v>375</v>
      </c>
      <c r="H20" s="503">
        <f t="shared" si="1"/>
        <v>0</v>
      </c>
      <c r="I20" s="503">
        <f t="shared" si="2"/>
        <v>0</v>
      </c>
      <c r="J20" s="153"/>
      <c r="K20" s="517" t="s">
        <v>17</v>
      </c>
    </row>
    <row r="21" ht="24.95" customHeight="1" spans="1:11">
      <c r="A21" s="531" t="s">
        <v>32</v>
      </c>
      <c r="B21" s="277">
        <v>16172</v>
      </c>
      <c r="C21" s="277">
        <v>0</v>
      </c>
      <c r="D21" s="277">
        <v>0</v>
      </c>
      <c r="E21" s="277">
        <v>0</v>
      </c>
      <c r="F21" s="277">
        <v>16172</v>
      </c>
      <c r="G21" s="277">
        <v>0</v>
      </c>
      <c r="H21" s="503">
        <f t="shared" si="1"/>
        <v>0</v>
      </c>
      <c r="I21" s="503">
        <f t="shared" si="2"/>
        <v>0</v>
      </c>
      <c r="J21" s="153"/>
      <c r="K21" s="517" t="s">
        <v>20</v>
      </c>
    </row>
    <row r="22" ht="24.95" customHeight="1" spans="1:11">
      <c r="A22" s="531" t="s">
        <v>33</v>
      </c>
      <c r="B22" s="277">
        <f t="shared" si="3"/>
        <v>226</v>
      </c>
      <c r="C22" s="277">
        <v>113</v>
      </c>
      <c r="D22" s="277">
        <v>0</v>
      </c>
      <c r="E22" s="277">
        <v>0</v>
      </c>
      <c r="F22" s="277">
        <f t="shared" si="4"/>
        <v>226</v>
      </c>
      <c r="G22" s="277">
        <v>113</v>
      </c>
      <c r="H22" s="503">
        <f t="shared" si="1"/>
        <v>0</v>
      </c>
      <c r="I22" s="503">
        <f t="shared" si="2"/>
        <v>0</v>
      </c>
      <c r="J22" s="153"/>
      <c r="K22" s="517" t="s">
        <v>17</v>
      </c>
    </row>
    <row r="23" ht="24.95" customHeight="1" spans="1:10">
      <c r="A23" s="531" t="s">
        <v>34</v>
      </c>
      <c r="B23" s="277">
        <f>C23/0.1</f>
        <v>0</v>
      </c>
      <c r="C23" s="277">
        <v>0</v>
      </c>
      <c r="D23" s="277">
        <v>0</v>
      </c>
      <c r="E23" s="277">
        <v>0</v>
      </c>
      <c r="F23" s="277">
        <f>G23/0.1</f>
        <v>0</v>
      </c>
      <c r="G23" s="277">
        <v>0</v>
      </c>
      <c r="H23" s="503">
        <f t="shared" si="1"/>
        <v>0</v>
      </c>
      <c r="I23" s="503">
        <f t="shared" si="2"/>
        <v>0</v>
      </c>
      <c r="J23" s="153"/>
    </row>
    <row r="24" ht="24.95" customHeight="1" spans="1:10">
      <c r="A24" s="504" t="s">
        <v>35</v>
      </c>
      <c r="B24" s="277">
        <f t="shared" ref="B24:G24" si="5">SUM(B25:B37)</f>
        <v>28980.7368421053</v>
      </c>
      <c r="C24" s="277">
        <f t="shared" si="5"/>
        <v>21281</v>
      </c>
      <c r="D24" s="277">
        <v>0</v>
      </c>
      <c r="E24" s="277">
        <v>0</v>
      </c>
      <c r="F24" s="277">
        <f t="shared" si="5"/>
        <v>28980.7368421053</v>
      </c>
      <c r="G24" s="277">
        <f t="shared" si="5"/>
        <v>21281</v>
      </c>
      <c r="H24" s="503">
        <f t="shared" si="1"/>
        <v>0</v>
      </c>
      <c r="I24" s="503">
        <f t="shared" si="2"/>
        <v>0</v>
      </c>
      <c r="J24" s="518"/>
    </row>
    <row r="25" ht="24.95" customHeight="1" spans="1:11">
      <c r="A25" s="532" t="s">
        <v>36</v>
      </c>
      <c r="B25" s="277">
        <f t="shared" si="3"/>
        <v>4762</v>
      </c>
      <c r="C25" s="277">
        <f>2257+124</f>
        <v>2381</v>
      </c>
      <c r="D25" s="277">
        <v>0</v>
      </c>
      <c r="E25" s="277">
        <v>0</v>
      </c>
      <c r="F25" s="277">
        <f t="shared" si="4"/>
        <v>4762</v>
      </c>
      <c r="G25" s="277">
        <f>2257+124</f>
        <v>2381</v>
      </c>
      <c r="H25" s="503">
        <f t="shared" si="1"/>
        <v>0</v>
      </c>
      <c r="I25" s="503">
        <f t="shared" si="2"/>
        <v>0</v>
      </c>
      <c r="J25" s="519"/>
      <c r="K25" s="517" t="s">
        <v>17</v>
      </c>
    </row>
    <row r="26" ht="24.95" customHeight="1" spans="1:11">
      <c r="A26" s="532" t="s">
        <v>37</v>
      </c>
      <c r="B26" s="277">
        <f>C26/0.35</f>
        <v>2960</v>
      </c>
      <c r="C26" s="277">
        <v>1036</v>
      </c>
      <c r="D26" s="277">
        <v>0</v>
      </c>
      <c r="E26" s="277">
        <v>0</v>
      </c>
      <c r="F26" s="277">
        <f>G26/0.35</f>
        <v>2960</v>
      </c>
      <c r="G26" s="277">
        <v>1036</v>
      </c>
      <c r="H26" s="503">
        <f t="shared" si="1"/>
        <v>0</v>
      </c>
      <c r="I26" s="503">
        <f t="shared" si="2"/>
        <v>0</v>
      </c>
      <c r="J26" s="519"/>
      <c r="K26" s="517" t="s">
        <v>17</v>
      </c>
    </row>
    <row r="27" ht="24.95" customHeight="1" spans="1:11">
      <c r="A27" s="532" t="s">
        <v>38</v>
      </c>
      <c r="B27" s="277">
        <f>C27</f>
        <v>1045</v>
      </c>
      <c r="C27" s="277">
        <v>1045</v>
      </c>
      <c r="D27" s="277">
        <v>0</v>
      </c>
      <c r="E27" s="277">
        <v>0</v>
      </c>
      <c r="F27" s="277">
        <f t="shared" ref="F27:F33" si="6">G27</f>
        <v>1045</v>
      </c>
      <c r="G27" s="277">
        <v>1045</v>
      </c>
      <c r="H27" s="503">
        <f t="shared" si="1"/>
        <v>0</v>
      </c>
      <c r="I27" s="503">
        <f t="shared" si="2"/>
        <v>0</v>
      </c>
      <c r="J27" s="519"/>
      <c r="K27" s="517"/>
    </row>
    <row r="28" ht="24.95" customHeight="1" spans="1:11">
      <c r="A28" s="532" t="s">
        <v>39</v>
      </c>
      <c r="B28" s="277">
        <f t="shared" ref="B28:B33" si="7">C28</f>
        <v>62</v>
      </c>
      <c r="C28" s="277">
        <v>62</v>
      </c>
      <c r="D28" s="277">
        <v>0</v>
      </c>
      <c r="E28" s="277">
        <v>0</v>
      </c>
      <c r="F28" s="277">
        <f t="shared" si="6"/>
        <v>62</v>
      </c>
      <c r="G28" s="277">
        <v>62</v>
      </c>
      <c r="H28" s="503">
        <f t="shared" si="1"/>
        <v>0</v>
      </c>
      <c r="I28" s="503">
        <f t="shared" si="2"/>
        <v>0</v>
      </c>
      <c r="J28" s="519"/>
      <c r="K28" s="517"/>
    </row>
    <row r="29" ht="24.95" customHeight="1" spans="1:11">
      <c r="A29" s="532" t="s">
        <v>40</v>
      </c>
      <c r="B29" s="277">
        <f t="shared" si="7"/>
        <v>0</v>
      </c>
      <c r="C29" s="277">
        <v>0</v>
      </c>
      <c r="D29" s="277">
        <v>0</v>
      </c>
      <c r="E29" s="277">
        <v>0</v>
      </c>
      <c r="F29" s="277">
        <f t="shared" si="6"/>
        <v>0</v>
      </c>
      <c r="G29" s="277">
        <v>0</v>
      </c>
      <c r="H29" s="503">
        <f t="shared" si="1"/>
        <v>0</v>
      </c>
      <c r="I29" s="503">
        <f t="shared" si="2"/>
        <v>0</v>
      </c>
      <c r="J29" s="519"/>
      <c r="K29" s="517"/>
    </row>
    <row r="30" ht="24.95" customHeight="1" spans="1:11">
      <c r="A30" s="532" t="s">
        <v>41</v>
      </c>
      <c r="B30" s="277">
        <f t="shared" si="7"/>
        <v>0</v>
      </c>
      <c r="C30" s="277">
        <v>0</v>
      </c>
      <c r="D30" s="277">
        <v>0</v>
      </c>
      <c r="E30" s="277">
        <v>0</v>
      </c>
      <c r="F30" s="277">
        <f t="shared" si="6"/>
        <v>0</v>
      </c>
      <c r="G30" s="277">
        <v>0</v>
      </c>
      <c r="H30" s="503">
        <f t="shared" si="1"/>
        <v>0</v>
      </c>
      <c r="I30" s="503">
        <f t="shared" si="2"/>
        <v>0</v>
      </c>
      <c r="J30" s="519"/>
      <c r="K30" s="517"/>
    </row>
    <row r="31" ht="24.95" customHeight="1" spans="1:10">
      <c r="A31" s="532" t="s">
        <v>42</v>
      </c>
      <c r="B31" s="277">
        <f t="shared" si="7"/>
        <v>4630</v>
      </c>
      <c r="C31" s="277">
        <v>4630</v>
      </c>
      <c r="D31" s="277">
        <v>0</v>
      </c>
      <c r="E31" s="277">
        <v>0</v>
      </c>
      <c r="F31" s="277">
        <f t="shared" si="6"/>
        <v>4630</v>
      </c>
      <c r="G31" s="277">
        <v>4630</v>
      </c>
      <c r="H31" s="503">
        <f t="shared" si="1"/>
        <v>0</v>
      </c>
      <c r="I31" s="503">
        <f t="shared" si="2"/>
        <v>0</v>
      </c>
      <c r="J31" s="153"/>
    </row>
    <row r="32" ht="24.95" customHeight="1" spans="1:10">
      <c r="A32" s="532" t="s">
        <v>43</v>
      </c>
      <c r="B32" s="277">
        <f t="shared" si="7"/>
        <v>1828</v>
      </c>
      <c r="C32" s="277">
        <v>1828</v>
      </c>
      <c r="D32" s="277">
        <v>0</v>
      </c>
      <c r="E32" s="277">
        <v>0</v>
      </c>
      <c r="F32" s="277">
        <f t="shared" si="6"/>
        <v>1828</v>
      </c>
      <c r="G32" s="277">
        <v>1828</v>
      </c>
      <c r="H32" s="503">
        <f t="shared" si="1"/>
        <v>0</v>
      </c>
      <c r="I32" s="503">
        <f t="shared" si="2"/>
        <v>0</v>
      </c>
      <c r="J32" s="153"/>
    </row>
    <row r="33" ht="24.95" customHeight="1" spans="1:10">
      <c r="A33" s="532" t="s">
        <v>44</v>
      </c>
      <c r="B33" s="277">
        <f t="shared" si="7"/>
        <v>100</v>
      </c>
      <c r="C33" s="277">
        <v>100</v>
      </c>
      <c r="D33" s="277">
        <v>0</v>
      </c>
      <c r="E33" s="277">
        <v>0</v>
      </c>
      <c r="F33" s="277">
        <f t="shared" si="6"/>
        <v>100</v>
      </c>
      <c r="G33" s="277">
        <v>100</v>
      </c>
      <c r="H33" s="503">
        <f t="shared" si="1"/>
        <v>0</v>
      </c>
      <c r="I33" s="503">
        <f t="shared" si="2"/>
        <v>0</v>
      </c>
      <c r="J33" s="153"/>
    </row>
    <row r="34" ht="24.95" customHeight="1" spans="1:10">
      <c r="A34" s="532" t="s">
        <v>45</v>
      </c>
      <c r="B34" s="277">
        <f>C34/0.57</f>
        <v>7894.73684210526</v>
      </c>
      <c r="C34" s="277">
        <v>4500</v>
      </c>
      <c r="D34" s="277">
        <v>0</v>
      </c>
      <c r="E34" s="277">
        <v>0</v>
      </c>
      <c r="F34" s="277">
        <f>G34/0.57</f>
        <v>7894.73684210526</v>
      </c>
      <c r="G34" s="277">
        <v>4500</v>
      </c>
      <c r="H34" s="503">
        <f t="shared" si="1"/>
        <v>0</v>
      </c>
      <c r="I34" s="503">
        <f t="shared" si="2"/>
        <v>0</v>
      </c>
      <c r="J34" s="153"/>
    </row>
    <row r="35" ht="24.95" customHeight="1" spans="1:10">
      <c r="A35" s="532" t="s">
        <v>46</v>
      </c>
      <c r="B35" s="277">
        <f t="shared" ref="B35:B37" si="8">C35</f>
        <v>6</v>
      </c>
      <c r="C35" s="277">
        <v>6</v>
      </c>
      <c r="D35" s="277">
        <v>0</v>
      </c>
      <c r="E35" s="277">
        <v>0</v>
      </c>
      <c r="F35" s="277">
        <f t="shared" ref="F35:F37" si="9">G35</f>
        <v>6</v>
      </c>
      <c r="G35" s="277">
        <v>6</v>
      </c>
      <c r="H35" s="503">
        <f t="shared" si="1"/>
        <v>0</v>
      </c>
      <c r="I35" s="503">
        <f t="shared" si="2"/>
        <v>0</v>
      </c>
      <c r="J35" s="153"/>
    </row>
    <row r="36" ht="24.95" customHeight="1" spans="1:10">
      <c r="A36" s="532" t="s">
        <v>47</v>
      </c>
      <c r="B36" s="277">
        <f t="shared" si="8"/>
        <v>2507</v>
      </c>
      <c r="C36" s="277">
        <f>2513-6</f>
        <v>2507</v>
      </c>
      <c r="D36" s="277">
        <v>0</v>
      </c>
      <c r="E36" s="277">
        <v>0</v>
      </c>
      <c r="F36" s="277">
        <f t="shared" si="9"/>
        <v>2507</v>
      </c>
      <c r="G36" s="277">
        <f>2513-6</f>
        <v>2507</v>
      </c>
      <c r="H36" s="503">
        <f t="shared" si="1"/>
        <v>0</v>
      </c>
      <c r="I36" s="503">
        <f t="shared" si="2"/>
        <v>0</v>
      </c>
      <c r="J36" s="153"/>
    </row>
    <row r="37" ht="24.95" customHeight="1" spans="1:10">
      <c r="A37" s="532" t="s">
        <v>48</v>
      </c>
      <c r="B37" s="277">
        <f t="shared" si="8"/>
        <v>3186</v>
      </c>
      <c r="C37" s="277">
        <f>1461+1725</f>
        <v>3186</v>
      </c>
      <c r="D37" s="277">
        <v>0</v>
      </c>
      <c r="E37" s="277">
        <v>0</v>
      </c>
      <c r="F37" s="277">
        <f t="shared" si="9"/>
        <v>3186</v>
      </c>
      <c r="G37" s="277">
        <f>1461+1725</f>
        <v>3186</v>
      </c>
      <c r="H37" s="503">
        <f t="shared" si="1"/>
        <v>0</v>
      </c>
      <c r="I37" s="503">
        <f t="shared" si="2"/>
        <v>0</v>
      </c>
      <c r="J37" s="150"/>
    </row>
    <row r="38" s="490" customFormat="1" ht="24.95" customHeight="1" spans="1:10">
      <c r="A38" s="150" t="s">
        <v>49</v>
      </c>
      <c r="B38" s="291">
        <f t="shared" ref="B38:G38" si="10">+B7+B24</f>
        <v>346863.736842105</v>
      </c>
      <c r="C38" s="291">
        <f t="shared" si="10"/>
        <v>66300</v>
      </c>
      <c r="D38" s="277">
        <v>0</v>
      </c>
      <c r="E38" s="277">
        <v>0</v>
      </c>
      <c r="F38" s="291">
        <f t="shared" si="10"/>
        <v>346863.736842105</v>
      </c>
      <c r="G38" s="291">
        <f t="shared" si="10"/>
        <v>66300</v>
      </c>
      <c r="H38" s="503">
        <f t="shared" si="1"/>
        <v>0</v>
      </c>
      <c r="I38" s="503">
        <f t="shared" si="2"/>
        <v>0</v>
      </c>
      <c r="J38" s="504"/>
    </row>
    <row r="39" ht="24.95" customHeight="1" spans="1:10">
      <c r="A39" s="533" t="s">
        <v>50</v>
      </c>
      <c r="B39" s="277">
        <f>+B7+B25+B26+B35+B36</f>
        <v>328118</v>
      </c>
      <c r="C39" s="277">
        <f>+C7+C25+C26+C35+C36</f>
        <v>50949</v>
      </c>
      <c r="D39" s="277">
        <f>+F39-B39</f>
        <v>-540</v>
      </c>
      <c r="E39" s="277">
        <f>+G39-C39</f>
        <v>-540</v>
      </c>
      <c r="F39" s="277">
        <f>+F7+F25+F26+F35+F36-540</f>
        <v>327578</v>
      </c>
      <c r="G39" s="277">
        <f>+G7+G25+G26+G35+G36-540</f>
        <v>50409</v>
      </c>
      <c r="H39" s="503">
        <f t="shared" si="1"/>
        <v>-0.16457493950347</v>
      </c>
      <c r="I39" s="503">
        <f t="shared" si="2"/>
        <v>-1.05988341282459</v>
      </c>
      <c r="J39" s="520"/>
    </row>
    <row r="40" ht="24.95" customHeight="1" spans="1:10">
      <c r="A40" s="534" t="s">
        <v>51</v>
      </c>
      <c r="B40" s="507">
        <f>SUM(B27:B37)-B35-B36</f>
        <v>18745.7368421053</v>
      </c>
      <c r="C40" s="507">
        <f>SUM(C27:C37)-C35-C36</f>
        <v>15351</v>
      </c>
      <c r="D40" s="507">
        <f>+F40-B40</f>
        <v>540</v>
      </c>
      <c r="E40" s="507">
        <f>+G40-C40</f>
        <v>540</v>
      </c>
      <c r="F40" s="507">
        <f>SUM(F27:F37)-F35-F36+540</f>
        <v>19285.7368421053</v>
      </c>
      <c r="G40" s="507">
        <f>SUM(G27:G37)-G35-G36+540</f>
        <v>15891</v>
      </c>
      <c r="H40" s="508">
        <f t="shared" si="1"/>
        <v>2.88065496997212</v>
      </c>
      <c r="I40" s="508">
        <f t="shared" si="2"/>
        <v>3.51768614422514</v>
      </c>
      <c r="J40" s="506"/>
    </row>
    <row r="41" s="490" customFormat="1" ht="24.95" customHeight="1" spans="1:10">
      <c r="A41" s="509" t="s">
        <v>52</v>
      </c>
      <c r="B41" s="510">
        <v>0</v>
      </c>
      <c r="C41" s="510">
        <f>SUM(C42:C48)</f>
        <v>151152</v>
      </c>
      <c r="D41" s="510">
        <v>0</v>
      </c>
      <c r="E41" s="510">
        <f>SUM(E42:E48)</f>
        <v>99916</v>
      </c>
      <c r="F41" s="510">
        <v>0</v>
      </c>
      <c r="G41" s="510">
        <f>SUM(G42:G48)</f>
        <v>251068</v>
      </c>
      <c r="H41" s="511">
        <f t="shared" si="1"/>
        <v>0</v>
      </c>
      <c r="I41" s="511">
        <f t="shared" si="2"/>
        <v>66.1029956599979</v>
      </c>
      <c r="J41" s="521"/>
    </row>
    <row r="42" ht="24.95" customHeight="1" spans="1:10">
      <c r="A42" s="532" t="s">
        <v>53</v>
      </c>
      <c r="B42" s="277">
        <v>0</v>
      </c>
      <c r="C42" s="277">
        <f>32403-3100+34</f>
        <v>29337</v>
      </c>
      <c r="D42" s="277">
        <v>0</v>
      </c>
      <c r="E42" s="277">
        <f t="shared" ref="E42:E48" si="11">+G42-C42</f>
        <v>9837</v>
      </c>
      <c r="F42" s="277">
        <v>0</v>
      </c>
      <c r="G42" s="277">
        <v>39174</v>
      </c>
      <c r="H42" s="503">
        <f t="shared" si="1"/>
        <v>0</v>
      </c>
      <c r="I42" s="503">
        <f t="shared" ref="I42:I49" si="12">IF(C42=0,IF(G42=0,0,100),100*(G42/C42-1))</f>
        <v>33.5310358932406</v>
      </c>
      <c r="J42" s="522"/>
    </row>
    <row r="43" ht="24.95" customHeight="1" spans="1:10">
      <c r="A43" s="532" t="s">
        <v>54</v>
      </c>
      <c r="B43" s="277">
        <v>0</v>
      </c>
      <c r="C43" s="277">
        <v>38555</v>
      </c>
      <c r="D43" s="277">
        <v>0</v>
      </c>
      <c r="E43" s="277">
        <f t="shared" si="11"/>
        <v>31111</v>
      </c>
      <c r="F43" s="277">
        <v>0</v>
      </c>
      <c r="G43" s="277">
        <v>69666</v>
      </c>
      <c r="H43" s="503">
        <f t="shared" si="1"/>
        <v>0</v>
      </c>
      <c r="I43" s="503">
        <f t="shared" si="12"/>
        <v>80.6925171832447</v>
      </c>
      <c r="J43" s="522"/>
    </row>
    <row r="44" ht="24.95" customHeight="1" spans="1:10">
      <c r="A44" s="532" t="s">
        <v>55</v>
      </c>
      <c r="B44" s="277">
        <v>0</v>
      </c>
      <c r="C44" s="277">
        <v>0</v>
      </c>
      <c r="D44" s="277">
        <v>0</v>
      </c>
      <c r="E44" s="277">
        <f t="shared" si="11"/>
        <v>10500</v>
      </c>
      <c r="F44" s="277">
        <v>0</v>
      </c>
      <c r="G44" s="277">
        <v>10500</v>
      </c>
      <c r="H44" s="503">
        <f t="shared" si="1"/>
        <v>0</v>
      </c>
      <c r="I44" s="503">
        <f t="shared" si="12"/>
        <v>100</v>
      </c>
      <c r="J44" s="286"/>
    </row>
    <row r="45" ht="24.95" customHeight="1" spans="1:10">
      <c r="A45" s="532" t="s">
        <v>56</v>
      </c>
      <c r="B45" s="277"/>
      <c r="C45" s="277"/>
      <c r="D45" s="277"/>
      <c r="E45" s="277">
        <v>57388</v>
      </c>
      <c r="F45" s="277"/>
      <c r="G45" s="277">
        <v>57388</v>
      </c>
      <c r="H45" s="503"/>
      <c r="I45" s="503">
        <f t="shared" si="12"/>
        <v>100</v>
      </c>
      <c r="J45" s="286"/>
    </row>
    <row r="46" ht="24.95" customHeight="1" spans="1:10">
      <c r="A46" s="532" t="s">
        <v>57</v>
      </c>
      <c r="B46" s="277">
        <v>0</v>
      </c>
      <c r="C46" s="277">
        <v>2102</v>
      </c>
      <c r="D46" s="277">
        <v>0</v>
      </c>
      <c r="E46" s="277">
        <f t="shared" si="11"/>
        <v>-51</v>
      </c>
      <c r="F46" s="277">
        <v>0</v>
      </c>
      <c r="G46" s="277">
        <v>2051</v>
      </c>
      <c r="H46" s="503">
        <f>IF(B46=0,IF(F46=0,0,100),100*(F46/B46-1))</f>
        <v>0</v>
      </c>
      <c r="I46" s="503">
        <f t="shared" si="12"/>
        <v>-2.42626070409134</v>
      </c>
      <c r="J46" s="286"/>
    </row>
    <row r="47" ht="24.95" customHeight="1" spans="1:10">
      <c r="A47" s="532" t="s">
        <v>58</v>
      </c>
      <c r="B47" s="277">
        <v>0</v>
      </c>
      <c r="C47" s="277">
        <v>5081</v>
      </c>
      <c r="D47" s="277">
        <v>0</v>
      </c>
      <c r="E47" s="277">
        <f t="shared" si="11"/>
        <v>131</v>
      </c>
      <c r="F47" s="277">
        <v>0</v>
      </c>
      <c r="G47" s="277">
        <v>5212</v>
      </c>
      <c r="H47" s="503">
        <f>IF(B47=0,IF(F47=0,0,100),100*(F47/B47-1))</f>
        <v>0</v>
      </c>
      <c r="I47" s="503">
        <f t="shared" si="12"/>
        <v>2.57823263137178</v>
      </c>
      <c r="J47" s="286"/>
    </row>
    <row r="48" ht="24.95" customHeight="1" spans="1:10">
      <c r="A48" s="532" t="s">
        <v>59</v>
      </c>
      <c r="B48" s="277">
        <v>0</v>
      </c>
      <c r="C48" s="277">
        <v>76077</v>
      </c>
      <c r="D48" s="277">
        <v>0</v>
      </c>
      <c r="E48" s="277">
        <f t="shared" si="11"/>
        <v>-9000</v>
      </c>
      <c r="F48" s="277">
        <v>0</v>
      </c>
      <c r="G48" s="277">
        <v>67077</v>
      </c>
      <c r="H48" s="503">
        <f>IF(B48=0,IF(F48=0,0,100),100*(F48/B48-1))</f>
        <v>0</v>
      </c>
      <c r="I48" s="503">
        <f t="shared" si="12"/>
        <v>-11.8301194842068</v>
      </c>
      <c r="J48" s="286"/>
    </row>
    <row r="49" s="491" customFormat="1" ht="24.95" customHeight="1" spans="1:16380">
      <c r="A49" s="150" t="s">
        <v>60</v>
      </c>
      <c r="B49" s="291">
        <f>B41+B38</f>
        <v>346863.736842105</v>
      </c>
      <c r="C49" s="291">
        <f>+C38+C41</f>
        <v>217452</v>
      </c>
      <c r="D49" s="512">
        <f>+D38+D41</f>
        <v>0</v>
      </c>
      <c r="E49" s="291">
        <f>+E38+E41</f>
        <v>99916</v>
      </c>
      <c r="F49" s="291">
        <f>F41+F38</f>
        <v>346863.736842105</v>
      </c>
      <c r="G49" s="291">
        <f>+G38+G41</f>
        <v>317368</v>
      </c>
      <c r="H49" s="513">
        <f>IF(B49=0,IF(F49=0,0,100),100*(F49/B49-1))</f>
        <v>0</v>
      </c>
      <c r="I49" s="513">
        <f t="shared" si="12"/>
        <v>45.9485311700973</v>
      </c>
      <c r="J49" s="400"/>
      <c r="K49" s="523"/>
      <c r="L49" s="523"/>
      <c r="M49" s="523"/>
      <c r="N49" s="523"/>
      <c r="O49" s="523"/>
      <c r="P49" s="523"/>
      <c r="Q49" s="523"/>
      <c r="R49" s="523"/>
      <c r="S49" s="523"/>
      <c r="T49" s="523"/>
      <c r="U49" s="523"/>
      <c r="V49" s="523"/>
      <c r="W49" s="523"/>
      <c r="X49" s="523"/>
      <c r="Y49" s="523"/>
      <c r="Z49" s="523"/>
      <c r="AA49" s="523"/>
      <c r="AB49" s="523"/>
      <c r="AC49" s="523"/>
      <c r="AD49" s="523"/>
      <c r="AE49" s="523"/>
      <c r="AF49" s="523"/>
      <c r="AG49" s="523"/>
      <c r="AH49" s="523"/>
      <c r="AI49" s="523"/>
      <c r="AJ49" s="523"/>
      <c r="AK49" s="523"/>
      <c r="AL49" s="523"/>
      <c r="AM49" s="523"/>
      <c r="AN49" s="523"/>
      <c r="AO49" s="523"/>
      <c r="AP49" s="523"/>
      <c r="AQ49" s="523"/>
      <c r="AR49" s="523"/>
      <c r="AS49" s="523"/>
      <c r="AT49" s="523"/>
      <c r="AU49" s="523"/>
      <c r="AV49" s="523"/>
      <c r="AW49" s="523"/>
      <c r="AX49" s="523"/>
      <c r="AY49" s="523"/>
      <c r="AZ49" s="523"/>
      <c r="BA49" s="523"/>
      <c r="BB49" s="523"/>
      <c r="BC49" s="523"/>
      <c r="BD49" s="523"/>
      <c r="BE49" s="523"/>
      <c r="BF49" s="523"/>
      <c r="BG49" s="523"/>
      <c r="BH49" s="523"/>
      <c r="BI49" s="523"/>
      <c r="BJ49" s="523"/>
      <c r="BK49" s="523"/>
      <c r="BL49" s="523"/>
      <c r="BM49" s="523"/>
      <c r="BN49" s="523"/>
      <c r="BO49" s="523"/>
      <c r="BP49" s="523"/>
      <c r="BQ49" s="523"/>
      <c r="BR49" s="523"/>
      <c r="BS49" s="523"/>
      <c r="BT49" s="523"/>
      <c r="BU49" s="523"/>
      <c r="BV49" s="523"/>
      <c r="BW49" s="523"/>
      <c r="BX49" s="523"/>
      <c r="BY49" s="523"/>
      <c r="BZ49" s="523"/>
      <c r="CA49" s="523"/>
      <c r="CB49" s="523"/>
      <c r="CC49" s="523"/>
      <c r="CD49" s="523"/>
      <c r="CE49" s="523"/>
      <c r="CF49" s="523"/>
      <c r="CG49" s="523"/>
      <c r="CH49" s="523"/>
      <c r="CI49" s="523"/>
      <c r="CJ49" s="523"/>
      <c r="CK49" s="523"/>
      <c r="CL49" s="523"/>
      <c r="CM49" s="523"/>
      <c r="CN49" s="523"/>
      <c r="CO49" s="523"/>
      <c r="CP49" s="523"/>
      <c r="CQ49" s="523"/>
      <c r="CR49" s="523"/>
      <c r="CS49" s="523"/>
      <c r="CT49" s="523"/>
      <c r="CU49" s="523"/>
      <c r="CV49" s="523"/>
      <c r="CW49" s="523"/>
      <c r="CX49" s="523"/>
      <c r="CY49" s="523"/>
      <c r="CZ49" s="523"/>
      <c r="DA49" s="523"/>
      <c r="DB49" s="523"/>
      <c r="DC49" s="523"/>
      <c r="DD49" s="523"/>
      <c r="DE49" s="523"/>
      <c r="DF49" s="523"/>
      <c r="DG49" s="523"/>
      <c r="DH49" s="523"/>
      <c r="DI49" s="523"/>
      <c r="DJ49" s="523"/>
      <c r="DK49" s="523"/>
      <c r="DL49" s="523"/>
      <c r="DM49" s="523"/>
      <c r="DN49" s="523"/>
      <c r="DO49" s="523"/>
      <c r="DP49" s="523"/>
      <c r="DQ49" s="523"/>
      <c r="DR49" s="523"/>
      <c r="DS49" s="523"/>
      <c r="DT49" s="523"/>
      <c r="DU49" s="523"/>
      <c r="DV49" s="523"/>
      <c r="DW49" s="523"/>
      <c r="DX49" s="523"/>
      <c r="DY49" s="523"/>
      <c r="DZ49" s="523"/>
      <c r="EA49" s="523"/>
      <c r="EB49" s="523"/>
      <c r="EC49" s="523"/>
      <c r="ED49" s="523"/>
      <c r="EE49" s="523"/>
      <c r="EF49" s="523"/>
      <c r="EG49" s="523"/>
      <c r="EH49" s="523"/>
      <c r="EI49" s="523"/>
      <c r="EJ49" s="523"/>
      <c r="EK49" s="523"/>
      <c r="EL49" s="523"/>
      <c r="EM49" s="523"/>
      <c r="EN49" s="523"/>
      <c r="EO49" s="523"/>
      <c r="EP49" s="523"/>
      <c r="EQ49" s="523"/>
      <c r="ER49" s="523"/>
      <c r="ES49" s="523"/>
      <c r="ET49" s="523"/>
      <c r="EU49" s="523"/>
      <c r="EV49" s="523"/>
      <c r="EW49" s="523"/>
      <c r="EX49" s="523"/>
      <c r="EY49" s="523"/>
      <c r="EZ49" s="523"/>
      <c r="FA49" s="523"/>
      <c r="FB49" s="523"/>
      <c r="FC49" s="523"/>
      <c r="FD49" s="523"/>
      <c r="FE49" s="523"/>
      <c r="FF49" s="523"/>
      <c r="FG49" s="523"/>
      <c r="FH49" s="523"/>
      <c r="FI49" s="523"/>
      <c r="FJ49" s="523"/>
      <c r="FK49" s="523"/>
      <c r="FL49" s="523"/>
      <c r="FM49" s="523"/>
      <c r="FN49" s="523"/>
      <c r="FO49" s="523"/>
      <c r="FP49" s="523"/>
      <c r="FQ49" s="523"/>
      <c r="FR49" s="523"/>
      <c r="FS49" s="523"/>
      <c r="FT49" s="523"/>
      <c r="FU49" s="523"/>
      <c r="FV49" s="523"/>
      <c r="FW49" s="523"/>
      <c r="FX49" s="523"/>
      <c r="FY49" s="523"/>
      <c r="FZ49" s="523"/>
      <c r="GA49" s="523"/>
      <c r="GB49" s="523"/>
      <c r="GC49" s="523"/>
      <c r="GD49" s="523"/>
      <c r="GE49" s="523"/>
      <c r="GF49" s="523"/>
      <c r="GG49" s="523"/>
      <c r="GH49" s="523"/>
      <c r="GI49" s="523"/>
      <c r="GJ49" s="523"/>
      <c r="GK49" s="523"/>
      <c r="GL49" s="523"/>
      <c r="GM49" s="523"/>
      <c r="GN49" s="523"/>
      <c r="GO49" s="523"/>
      <c r="GP49" s="523"/>
      <c r="GQ49" s="523"/>
      <c r="GR49" s="523"/>
      <c r="GS49" s="523"/>
      <c r="GT49" s="523"/>
      <c r="GU49" s="523"/>
      <c r="GV49" s="523"/>
      <c r="GW49" s="523"/>
      <c r="GX49" s="523"/>
      <c r="GY49" s="523"/>
      <c r="GZ49" s="523"/>
      <c r="HA49" s="523"/>
      <c r="HB49" s="523"/>
      <c r="HC49" s="523"/>
      <c r="HD49" s="523"/>
      <c r="HE49" s="523"/>
      <c r="HF49" s="523"/>
      <c r="HG49" s="523"/>
      <c r="HH49" s="523"/>
      <c r="HI49" s="523"/>
      <c r="HJ49" s="523"/>
      <c r="HK49" s="523"/>
      <c r="HL49" s="523"/>
      <c r="HM49" s="523"/>
      <c r="HN49" s="523"/>
      <c r="HO49" s="523"/>
      <c r="HP49" s="523"/>
      <c r="HQ49" s="523"/>
      <c r="HR49" s="523"/>
      <c r="HS49" s="523"/>
      <c r="HT49" s="523"/>
      <c r="HU49" s="523"/>
      <c r="HV49" s="523"/>
      <c r="HW49" s="523"/>
      <c r="HX49" s="523"/>
      <c r="HY49" s="523"/>
      <c r="HZ49" s="523"/>
      <c r="IA49" s="523"/>
      <c r="IB49" s="523"/>
      <c r="IC49" s="523"/>
      <c r="ID49" s="523"/>
      <c r="IE49" s="523"/>
      <c r="IF49" s="523"/>
      <c r="IG49" s="523"/>
      <c r="IH49" s="523"/>
      <c r="II49" s="523"/>
      <c r="IJ49" s="523"/>
      <c r="IK49" s="523"/>
      <c r="IL49" s="523"/>
      <c r="IM49" s="523"/>
      <c r="IN49" s="523"/>
      <c r="IO49" s="523"/>
      <c r="IP49" s="523"/>
      <c r="IQ49" s="523"/>
      <c r="IR49" s="523"/>
      <c r="IS49" s="523"/>
      <c r="IT49" s="523"/>
      <c r="IU49" s="523"/>
      <c r="IV49" s="523"/>
      <c r="IW49" s="523"/>
      <c r="IX49" s="523"/>
      <c r="IY49" s="523"/>
      <c r="IZ49" s="523"/>
      <c r="JA49" s="523"/>
      <c r="JB49" s="523"/>
      <c r="JC49" s="523"/>
      <c r="JD49" s="523"/>
      <c r="JE49" s="523"/>
      <c r="JF49" s="523"/>
      <c r="JG49" s="523"/>
      <c r="JH49" s="523"/>
      <c r="JI49" s="523"/>
      <c r="JJ49" s="523"/>
      <c r="JK49" s="523"/>
      <c r="JL49" s="523"/>
      <c r="JM49" s="523"/>
      <c r="JN49" s="523"/>
      <c r="JO49" s="523"/>
      <c r="JP49" s="523"/>
      <c r="JQ49" s="523"/>
      <c r="JR49" s="523"/>
      <c r="JS49" s="523"/>
      <c r="JT49" s="523"/>
      <c r="JU49" s="523"/>
      <c r="JV49" s="523"/>
      <c r="JW49" s="523"/>
      <c r="JX49" s="523"/>
      <c r="JY49" s="523"/>
      <c r="JZ49" s="523"/>
      <c r="KA49" s="523"/>
      <c r="KB49" s="523"/>
      <c r="KC49" s="523"/>
      <c r="KD49" s="523"/>
      <c r="KE49" s="523"/>
      <c r="KF49" s="523"/>
      <c r="KG49" s="523"/>
      <c r="KH49" s="523"/>
      <c r="KI49" s="523"/>
      <c r="KJ49" s="523"/>
      <c r="KK49" s="523"/>
      <c r="KL49" s="523"/>
      <c r="KM49" s="523"/>
      <c r="KN49" s="523"/>
      <c r="KO49" s="523"/>
      <c r="KP49" s="523"/>
      <c r="KQ49" s="523"/>
      <c r="KR49" s="523"/>
      <c r="KS49" s="523"/>
      <c r="KT49" s="523"/>
      <c r="KU49" s="523"/>
      <c r="KV49" s="523"/>
      <c r="KW49" s="523"/>
      <c r="KX49" s="523"/>
      <c r="KY49" s="523"/>
      <c r="KZ49" s="523"/>
      <c r="LA49" s="523"/>
      <c r="LB49" s="523"/>
      <c r="LC49" s="523"/>
      <c r="LD49" s="523"/>
      <c r="LE49" s="523"/>
      <c r="LF49" s="523"/>
      <c r="LG49" s="523"/>
      <c r="LH49" s="523"/>
      <c r="LI49" s="523"/>
      <c r="LJ49" s="523"/>
      <c r="LK49" s="523"/>
      <c r="LL49" s="523"/>
      <c r="LM49" s="523"/>
      <c r="LN49" s="523"/>
      <c r="LO49" s="523"/>
      <c r="LP49" s="523"/>
      <c r="LQ49" s="523"/>
      <c r="LR49" s="523"/>
      <c r="LS49" s="523"/>
      <c r="LT49" s="523"/>
      <c r="LU49" s="523"/>
      <c r="LV49" s="523"/>
      <c r="LW49" s="523"/>
      <c r="LX49" s="523"/>
      <c r="LY49" s="523"/>
      <c r="LZ49" s="523"/>
      <c r="MA49" s="523"/>
      <c r="MB49" s="523"/>
      <c r="MC49" s="523"/>
      <c r="MD49" s="523"/>
      <c r="ME49" s="523"/>
      <c r="MF49" s="523"/>
      <c r="MG49" s="523"/>
      <c r="MH49" s="523"/>
      <c r="MI49" s="523"/>
      <c r="MJ49" s="523"/>
      <c r="MK49" s="523"/>
      <c r="ML49" s="523"/>
      <c r="MM49" s="523"/>
      <c r="MN49" s="523"/>
      <c r="MO49" s="523"/>
      <c r="MP49" s="523"/>
      <c r="MQ49" s="523"/>
      <c r="MR49" s="523"/>
      <c r="MS49" s="523"/>
      <c r="MT49" s="523"/>
      <c r="MU49" s="523"/>
      <c r="MV49" s="523"/>
      <c r="MW49" s="523"/>
      <c r="MX49" s="523"/>
      <c r="MY49" s="523"/>
      <c r="MZ49" s="523"/>
      <c r="NA49" s="523"/>
      <c r="NB49" s="523"/>
      <c r="NC49" s="523"/>
      <c r="ND49" s="523"/>
      <c r="NE49" s="523"/>
      <c r="NF49" s="523"/>
      <c r="NG49" s="523"/>
      <c r="NH49" s="523"/>
      <c r="NI49" s="523"/>
      <c r="NJ49" s="523"/>
      <c r="NK49" s="523"/>
      <c r="NL49" s="523"/>
      <c r="NM49" s="523"/>
      <c r="NN49" s="523"/>
      <c r="NO49" s="523"/>
      <c r="NP49" s="523"/>
      <c r="NQ49" s="523"/>
      <c r="NR49" s="523"/>
      <c r="NS49" s="523"/>
      <c r="NT49" s="523"/>
      <c r="NU49" s="523"/>
      <c r="NV49" s="523"/>
      <c r="NW49" s="523"/>
      <c r="NX49" s="523"/>
      <c r="NY49" s="523"/>
      <c r="NZ49" s="523"/>
      <c r="OA49" s="523"/>
      <c r="OB49" s="523"/>
      <c r="OC49" s="523"/>
      <c r="OD49" s="523"/>
      <c r="OE49" s="523"/>
      <c r="OF49" s="523"/>
      <c r="OG49" s="523"/>
      <c r="OH49" s="523"/>
      <c r="OI49" s="523"/>
      <c r="OJ49" s="523"/>
      <c r="OK49" s="523"/>
      <c r="OL49" s="523"/>
      <c r="OM49" s="523"/>
      <c r="ON49" s="523"/>
      <c r="OO49" s="523"/>
      <c r="OP49" s="523"/>
      <c r="OQ49" s="523"/>
      <c r="OR49" s="523"/>
      <c r="OS49" s="523"/>
      <c r="OT49" s="523"/>
      <c r="OU49" s="523"/>
      <c r="OV49" s="523"/>
      <c r="OW49" s="523"/>
      <c r="OX49" s="523"/>
      <c r="OY49" s="523"/>
      <c r="OZ49" s="523"/>
      <c r="PA49" s="523"/>
      <c r="PB49" s="523"/>
      <c r="PC49" s="523"/>
      <c r="PD49" s="523"/>
      <c r="PE49" s="523"/>
      <c r="PF49" s="523"/>
      <c r="PG49" s="523"/>
      <c r="PH49" s="523"/>
      <c r="PI49" s="523"/>
      <c r="PJ49" s="523"/>
      <c r="PK49" s="523"/>
      <c r="PL49" s="523"/>
      <c r="PM49" s="523"/>
      <c r="PN49" s="523"/>
      <c r="PO49" s="523"/>
      <c r="PP49" s="523"/>
      <c r="PQ49" s="523"/>
      <c r="PR49" s="523"/>
      <c r="PS49" s="523"/>
      <c r="PT49" s="523"/>
      <c r="PU49" s="523"/>
      <c r="PV49" s="523"/>
      <c r="PW49" s="523"/>
      <c r="PX49" s="523"/>
      <c r="PY49" s="523"/>
      <c r="PZ49" s="523"/>
      <c r="QA49" s="523"/>
      <c r="QB49" s="523"/>
      <c r="QC49" s="523"/>
      <c r="QD49" s="523"/>
      <c r="QE49" s="523"/>
      <c r="QF49" s="523"/>
      <c r="QG49" s="523"/>
      <c r="QH49" s="523"/>
      <c r="QI49" s="523"/>
      <c r="QJ49" s="523"/>
      <c r="QK49" s="523"/>
      <c r="QL49" s="523"/>
      <c r="QM49" s="523"/>
      <c r="QN49" s="523"/>
      <c r="QO49" s="523"/>
      <c r="QP49" s="523"/>
      <c r="QQ49" s="523"/>
      <c r="QR49" s="523"/>
      <c r="QS49" s="523"/>
      <c r="QT49" s="523"/>
      <c r="QU49" s="523"/>
      <c r="QV49" s="523"/>
      <c r="QW49" s="523"/>
      <c r="QX49" s="523"/>
      <c r="QY49" s="523"/>
      <c r="QZ49" s="523"/>
      <c r="RA49" s="523"/>
      <c r="RB49" s="523"/>
      <c r="RC49" s="523"/>
      <c r="RD49" s="523"/>
      <c r="RE49" s="523"/>
      <c r="RF49" s="523"/>
      <c r="RG49" s="523"/>
      <c r="RH49" s="523"/>
      <c r="RI49" s="523"/>
      <c r="RJ49" s="523"/>
      <c r="RK49" s="523"/>
      <c r="RL49" s="523"/>
      <c r="RM49" s="523"/>
      <c r="RN49" s="523"/>
      <c r="RO49" s="523"/>
      <c r="RP49" s="523"/>
      <c r="RQ49" s="523"/>
      <c r="RR49" s="523"/>
      <c r="RS49" s="523"/>
      <c r="RT49" s="523"/>
      <c r="RU49" s="523"/>
      <c r="RV49" s="523"/>
      <c r="RW49" s="523"/>
      <c r="RX49" s="523"/>
      <c r="RY49" s="523"/>
      <c r="RZ49" s="523"/>
      <c r="SA49" s="523"/>
      <c r="SB49" s="523"/>
      <c r="SC49" s="523"/>
      <c r="SD49" s="523"/>
      <c r="SE49" s="523"/>
      <c r="SF49" s="523"/>
      <c r="SG49" s="523"/>
      <c r="SH49" s="523"/>
      <c r="SI49" s="523"/>
      <c r="SJ49" s="523"/>
      <c r="SK49" s="523"/>
      <c r="SL49" s="523"/>
      <c r="SM49" s="523"/>
      <c r="SN49" s="523"/>
      <c r="SO49" s="523"/>
      <c r="SP49" s="523"/>
      <c r="SQ49" s="523"/>
      <c r="SR49" s="523"/>
      <c r="SS49" s="523"/>
      <c r="ST49" s="523"/>
      <c r="SU49" s="523"/>
      <c r="SV49" s="523"/>
      <c r="SW49" s="523"/>
      <c r="SX49" s="523"/>
      <c r="SY49" s="523"/>
      <c r="SZ49" s="523"/>
      <c r="TA49" s="523"/>
      <c r="TB49" s="523"/>
      <c r="TC49" s="523"/>
      <c r="TD49" s="523"/>
      <c r="TE49" s="523"/>
      <c r="TF49" s="523"/>
      <c r="TG49" s="523"/>
      <c r="TH49" s="523"/>
      <c r="TI49" s="523"/>
      <c r="TJ49" s="523"/>
      <c r="TK49" s="523"/>
      <c r="TL49" s="523"/>
      <c r="TM49" s="523"/>
      <c r="TN49" s="523"/>
      <c r="TO49" s="523"/>
      <c r="TP49" s="523"/>
      <c r="TQ49" s="523"/>
      <c r="TR49" s="523"/>
      <c r="TS49" s="523"/>
      <c r="TT49" s="523"/>
      <c r="TU49" s="523"/>
      <c r="TV49" s="523"/>
      <c r="TW49" s="523"/>
      <c r="TX49" s="523"/>
      <c r="TY49" s="523"/>
      <c r="TZ49" s="523"/>
      <c r="UA49" s="523"/>
      <c r="UB49" s="523"/>
      <c r="UC49" s="523"/>
      <c r="UD49" s="523"/>
      <c r="UE49" s="523"/>
      <c r="UF49" s="523"/>
      <c r="UG49" s="523"/>
      <c r="UH49" s="523"/>
      <c r="UI49" s="523"/>
      <c r="UJ49" s="523"/>
      <c r="UK49" s="523"/>
      <c r="UL49" s="523"/>
      <c r="UM49" s="523"/>
      <c r="UN49" s="523"/>
      <c r="UO49" s="523"/>
      <c r="UP49" s="523"/>
      <c r="UQ49" s="523"/>
      <c r="UR49" s="523"/>
      <c r="US49" s="523"/>
      <c r="UT49" s="523"/>
      <c r="UU49" s="523"/>
      <c r="UV49" s="523"/>
      <c r="UW49" s="523"/>
      <c r="UX49" s="523"/>
      <c r="UY49" s="523"/>
      <c r="UZ49" s="523"/>
      <c r="VA49" s="523"/>
      <c r="VB49" s="523"/>
      <c r="VC49" s="523"/>
      <c r="VD49" s="523"/>
      <c r="VE49" s="523"/>
      <c r="VF49" s="523"/>
      <c r="VG49" s="523"/>
      <c r="VH49" s="523"/>
      <c r="VI49" s="523"/>
      <c r="VJ49" s="523"/>
      <c r="VK49" s="523"/>
      <c r="VL49" s="523"/>
      <c r="VM49" s="523"/>
      <c r="VN49" s="523"/>
      <c r="VO49" s="523"/>
      <c r="VP49" s="523"/>
      <c r="VQ49" s="523"/>
      <c r="VR49" s="523"/>
      <c r="VS49" s="523"/>
      <c r="VT49" s="523"/>
      <c r="VU49" s="523"/>
      <c r="VV49" s="523"/>
      <c r="VW49" s="523"/>
      <c r="VX49" s="523"/>
      <c r="VY49" s="523"/>
      <c r="VZ49" s="523"/>
      <c r="WA49" s="523"/>
      <c r="WB49" s="523"/>
      <c r="WC49" s="523"/>
      <c r="WD49" s="523"/>
      <c r="WE49" s="523"/>
      <c r="WF49" s="523"/>
      <c r="WG49" s="523"/>
      <c r="WH49" s="523"/>
      <c r="WI49" s="523"/>
      <c r="WJ49" s="523"/>
      <c r="WK49" s="523"/>
      <c r="WL49" s="523"/>
      <c r="WM49" s="523"/>
      <c r="WN49" s="523"/>
      <c r="WO49" s="523"/>
      <c r="WP49" s="523"/>
      <c r="WQ49" s="523"/>
      <c r="WR49" s="523"/>
      <c r="WS49" s="523"/>
      <c r="WT49" s="523"/>
      <c r="WU49" s="523"/>
      <c r="WV49" s="523"/>
      <c r="WW49" s="523"/>
      <c r="WX49" s="523"/>
      <c r="WY49" s="523"/>
      <c r="WZ49" s="523"/>
      <c r="XA49" s="523"/>
      <c r="XB49" s="523"/>
      <c r="XC49" s="523"/>
      <c r="XD49" s="523"/>
      <c r="XE49" s="523"/>
      <c r="XF49" s="523"/>
      <c r="XG49" s="523"/>
      <c r="XH49" s="523"/>
      <c r="XI49" s="523"/>
      <c r="XJ49" s="523"/>
      <c r="XK49" s="523"/>
      <c r="XL49" s="523"/>
      <c r="XM49" s="523"/>
      <c r="XN49" s="523"/>
      <c r="XO49" s="523"/>
      <c r="XP49" s="523"/>
      <c r="XQ49" s="523"/>
      <c r="XR49" s="523"/>
      <c r="XS49" s="523"/>
      <c r="XT49" s="523"/>
      <c r="XU49" s="523"/>
      <c r="XV49" s="523"/>
      <c r="XW49" s="523"/>
      <c r="XX49" s="523"/>
      <c r="XY49" s="523"/>
      <c r="XZ49" s="523"/>
      <c r="YA49" s="523"/>
      <c r="YB49" s="523"/>
      <c r="YC49" s="523"/>
      <c r="YD49" s="523"/>
      <c r="YE49" s="523"/>
      <c r="YF49" s="523"/>
      <c r="YG49" s="523"/>
      <c r="YH49" s="523"/>
      <c r="YI49" s="523"/>
      <c r="YJ49" s="523"/>
      <c r="YK49" s="523"/>
      <c r="YL49" s="523"/>
      <c r="YM49" s="523"/>
      <c r="YN49" s="523"/>
      <c r="YO49" s="523"/>
      <c r="YP49" s="523"/>
      <c r="YQ49" s="523"/>
      <c r="YR49" s="523"/>
      <c r="YS49" s="523"/>
      <c r="YT49" s="523"/>
      <c r="YU49" s="523"/>
      <c r="YV49" s="523"/>
      <c r="YW49" s="523"/>
      <c r="YX49" s="523"/>
      <c r="YY49" s="523"/>
      <c r="YZ49" s="523"/>
      <c r="ZA49" s="523"/>
      <c r="ZB49" s="523"/>
      <c r="ZC49" s="523"/>
      <c r="ZD49" s="523"/>
      <c r="ZE49" s="523"/>
      <c r="ZF49" s="523"/>
      <c r="ZG49" s="523"/>
      <c r="ZH49" s="523"/>
      <c r="ZI49" s="523"/>
      <c r="ZJ49" s="523"/>
      <c r="ZK49" s="523"/>
      <c r="ZL49" s="523"/>
      <c r="ZM49" s="523"/>
      <c r="ZN49" s="523"/>
      <c r="ZO49" s="523"/>
      <c r="ZP49" s="523"/>
      <c r="ZQ49" s="523"/>
      <c r="ZR49" s="523"/>
      <c r="ZS49" s="523"/>
      <c r="ZT49" s="523"/>
      <c r="ZU49" s="523"/>
      <c r="ZV49" s="523"/>
      <c r="ZW49" s="523"/>
      <c r="ZX49" s="523"/>
      <c r="ZY49" s="523"/>
      <c r="ZZ49" s="523"/>
      <c r="AAA49" s="523"/>
      <c r="AAB49" s="523"/>
      <c r="AAC49" s="523"/>
      <c r="AAD49" s="523"/>
      <c r="AAE49" s="523"/>
      <c r="AAF49" s="523"/>
      <c r="AAG49" s="523"/>
      <c r="AAH49" s="523"/>
      <c r="AAI49" s="523"/>
      <c r="AAJ49" s="523"/>
      <c r="AAK49" s="523"/>
      <c r="AAL49" s="523"/>
      <c r="AAM49" s="523"/>
      <c r="AAN49" s="523"/>
      <c r="AAO49" s="523"/>
      <c r="AAP49" s="523"/>
      <c r="AAQ49" s="523"/>
      <c r="AAR49" s="523"/>
      <c r="AAS49" s="523"/>
      <c r="AAT49" s="523"/>
      <c r="AAU49" s="523"/>
      <c r="AAV49" s="523"/>
      <c r="AAW49" s="523"/>
      <c r="AAX49" s="523"/>
      <c r="AAY49" s="523"/>
      <c r="AAZ49" s="523"/>
      <c r="ABA49" s="523"/>
      <c r="ABB49" s="523"/>
      <c r="ABC49" s="523"/>
      <c r="ABD49" s="523"/>
      <c r="ABE49" s="523"/>
      <c r="ABF49" s="523"/>
      <c r="ABG49" s="523"/>
      <c r="ABH49" s="523"/>
      <c r="ABI49" s="523"/>
      <c r="ABJ49" s="523"/>
      <c r="ABK49" s="523"/>
      <c r="ABL49" s="523"/>
      <c r="ABM49" s="523"/>
      <c r="ABN49" s="523"/>
      <c r="ABO49" s="523"/>
      <c r="ABP49" s="523"/>
      <c r="ABQ49" s="523"/>
      <c r="ABR49" s="523"/>
      <c r="ABS49" s="523"/>
      <c r="ABT49" s="523"/>
      <c r="ABU49" s="523"/>
      <c r="ABV49" s="523"/>
      <c r="ABW49" s="523"/>
      <c r="ABX49" s="523"/>
      <c r="ABY49" s="523"/>
      <c r="ABZ49" s="523"/>
      <c r="ACA49" s="523"/>
      <c r="ACB49" s="523"/>
      <c r="ACC49" s="523"/>
      <c r="ACD49" s="523"/>
      <c r="ACE49" s="523"/>
      <c r="ACF49" s="523"/>
      <c r="ACG49" s="523"/>
      <c r="ACH49" s="523"/>
      <c r="ACI49" s="523"/>
      <c r="ACJ49" s="523"/>
      <c r="ACK49" s="523"/>
      <c r="ACL49" s="523"/>
      <c r="ACM49" s="523"/>
      <c r="ACN49" s="523"/>
      <c r="ACO49" s="523"/>
      <c r="ACP49" s="523"/>
      <c r="ACQ49" s="523"/>
      <c r="ACR49" s="523"/>
      <c r="ACS49" s="523"/>
      <c r="ACT49" s="523"/>
      <c r="ACU49" s="523"/>
      <c r="ACV49" s="523"/>
      <c r="ACW49" s="523"/>
      <c r="ACX49" s="523"/>
      <c r="ACY49" s="523"/>
      <c r="ACZ49" s="523"/>
      <c r="ADA49" s="523"/>
      <c r="ADB49" s="523"/>
      <c r="ADC49" s="523"/>
      <c r="ADD49" s="523"/>
      <c r="ADE49" s="523"/>
      <c r="ADF49" s="523"/>
      <c r="ADG49" s="523"/>
      <c r="ADH49" s="523"/>
      <c r="ADI49" s="523"/>
      <c r="ADJ49" s="523"/>
      <c r="ADK49" s="523"/>
      <c r="ADL49" s="523"/>
      <c r="ADM49" s="523"/>
      <c r="ADN49" s="523"/>
      <c r="ADO49" s="523"/>
      <c r="ADP49" s="523"/>
      <c r="ADQ49" s="523"/>
      <c r="ADR49" s="523"/>
      <c r="ADS49" s="523"/>
      <c r="ADT49" s="523"/>
      <c r="ADU49" s="523"/>
      <c r="ADV49" s="523"/>
      <c r="ADW49" s="523"/>
      <c r="ADX49" s="523"/>
      <c r="ADY49" s="523"/>
      <c r="ADZ49" s="523"/>
      <c r="AEA49" s="523"/>
      <c r="AEB49" s="523"/>
      <c r="AEC49" s="523"/>
      <c r="AED49" s="523"/>
      <c r="AEE49" s="523"/>
      <c r="AEF49" s="523"/>
      <c r="AEG49" s="523"/>
      <c r="AEH49" s="523"/>
      <c r="AEI49" s="523"/>
      <c r="AEJ49" s="523"/>
      <c r="AEK49" s="523"/>
      <c r="AEL49" s="523"/>
      <c r="AEM49" s="523"/>
      <c r="AEN49" s="523"/>
      <c r="AEO49" s="523"/>
      <c r="AEP49" s="523"/>
      <c r="AEQ49" s="523"/>
      <c r="AER49" s="523"/>
      <c r="AES49" s="523"/>
      <c r="AET49" s="523"/>
      <c r="AEU49" s="523"/>
      <c r="AEV49" s="523"/>
      <c r="AEW49" s="523"/>
      <c r="AEX49" s="523"/>
      <c r="AEY49" s="523"/>
      <c r="AEZ49" s="523"/>
      <c r="AFA49" s="523"/>
      <c r="AFB49" s="523"/>
      <c r="AFC49" s="523"/>
      <c r="AFD49" s="523"/>
      <c r="AFE49" s="523"/>
      <c r="AFF49" s="523"/>
      <c r="AFG49" s="523"/>
      <c r="AFH49" s="523"/>
      <c r="AFI49" s="523"/>
      <c r="AFJ49" s="523"/>
      <c r="AFK49" s="523"/>
      <c r="AFL49" s="523"/>
      <c r="AFM49" s="523"/>
      <c r="AFN49" s="523"/>
      <c r="AFO49" s="523"/>
      <c r="AFP49" s="523"/>
      <c r="AFQ49" s="523"/>
      <c r="AFR49" s="523"/>
      <c r="AFS49" s="523"/>
      <c r="AFT49" s="523"/>
      <c r="AFU49" s="523"/>
      <c r="AFV49" s="523"/>
      <c r="AFW49" s="523"/>
      <c r="AFX49" s="523"/>
      <c r="AFY49" s="523"/>
      <c r="AFZ49" s="523"/>
      <c r="AGA49" s="523"/>
      <c r="AGB49" s="523"/>
      <c r="AGC49" s="523"/>
      <c r="AGD49" s="523"/>
      <c r="AGE49" s="523"/>
      <c r="AGF49" s="523"/>
      <c r="AGG49" s="523"/>
      <c r="AGH49" s="523"/>
      <c r="AGI49" s="523"/>
      <c r="AGJ49" s="523"/>
      <c r="AGK49" s="523"/>
      <c r="AGL49" s="523"/>
      <c r="AGM49" s="523"/>
      <c r="AGN49" s="523"/>
      <c r="AGO49" s="523"/>
      <c r="AGP49" s="523"/>
      <c r="AGQ49" s="523"/>
      <c r="AGR49" s="523"/>
      <c r="AGS49" s="523"/>
      <c r="AGT49" s="523"/>
      <c r="AGU49" s="523"/>
      <c r="AGV49" s="523"/>
      <c r="AGW49" s="523"/>
      <c r="AGX49" s="523"/>
      <c r="AGY49" s="523"/>
      <c r="AGZ49" s="523"/>
      <c r="AHA49" s="523"/>
      <c r="AHB49" s="523"/>
      <c r="AHC49" s="523"/>
      <c r="AHD49" s="523"/>
      <c r="AHE49" s="523"/>
      <c r="AHF49" s="523"/>
      <c r="AHG49" s="523"/>
      <c r="AHH49" s="523"/>
      <c r="AHI49" s="523"/>
      <c r="AHJ49" s="523"/>
      <c r="AHK49" s="523"/>
      <c r="AHL49" s="523"/>
      <c r="AHM49" s="523"/>
      <c r="AHN49" s="523"/>
      <c r="AHO49" s="523"/>
      <c r="AHP49" s="523"/>
      <c r="AHQ49" s="523"/>
      <c r="AHR49" s="523"/>
      <c r="AHS49" s="523"/>
      <c r="AHT49" s="523"/>
      <c r="AHU49" s="523"/>
      <c r="AHV49" s="523"/>
      <c r="AHW49" s="523"/>
      <c r="AHX49" s="523"/>
      <c r="AHY49" s="523"/>
      <c r="AHZ49" s="523"/>
      <c r="AIA49" s="523"/>
      <c r="AIB49" s="523"/>
      <c r="AIC49" s="523"/>
      <c r="AID49" s="523"/>
      <c r="AIE49" s="523"/>
      <c r="AIF49" s="523"/>
      <c r="AIG49" s="523"/>
      <c r="AIH49" s="523"/>
      <c r="AII49" s="523"/>
      <c r="AIJ49" s="523"/>
      <c r="AIK49" s="523"/>
      <c r="AIL49" s="523"/>
      <c r="AIM49" s="523"/>
      <c r="AIN49" s="523"/>
      <c r="AIO49" s="523"/>
      <c r="AIP49" s="523"/>
      <c r="AIQ49" s="523"/>
      <c r="AIR49" s="523"/>
      <c r="AIS49" s="523"/>
      <c r="AIT49" s="523"/>
      <c r="AIU49" s="523"/>
      <c r="AIV49" s="523"/>
      <c r="AIW49" s="523"/>
      <c r="AIX49" s="523"/>
      <c r="AIY49" s="523"/>
      <c r="AIZ49" s="523"/>
      <c r="AJA49" s="523"/>
      <c r="AJB49" s="523"/>
      <c r="AJC49" s="523"/>
      <c r="AJD49" s="523"/>
      <c r="AJE49" s="523"/>
      <c r="AJF49" s="523"/>
      <c r="AJG49" s="523"/>
      <c r="AJH49" s="523"/>
      <c r="AJI49" s="523"/>
      <c r="AJJ49" s="523"/>
      <c r="AJK49" s="523"/>
      <c r="AJL49" s="523"/>
      <c r="AJM49" s="523"/>
      <c r="AJN49" s="523"/>
      <c r="AJO49" s="523"/>
      <c r="AJP49" s="523"/>
      <c r="AJQ49" s="523"/>
      <c r="AJR49" s="523"/>
      <c r="AJS49" s="523"/>
      <c r="AJT49" s="523"/>
      <c r="AJU49" s="523"/>
      <c r="AJV49" s="523"/>
      <c r="AJW49" s="523"/>
      <c r="AJX49" s="523"/>
      <c r="AJY49" s="523"/>
      <c r="AJZ49" s="523"/>
      <c r="AKA49" s="523"/>
      <c r="AKB49" s="523"/>
      <c r="AKC49" s="523"/>
      <c r="AKD49" s="523"/>
      <c r="AKE49" s="523"/>
      <c r="AKF49" s="523"/>
      <c r="AKG49" s="523"/>
      <c r="AKH49" s="523"/>
      <c r="AKI49" s="523"/>
      <c r="AKJ49" s="523"/>
      <c r="AKK49" s="523"/>
      <c r="AKL49" s="523"/>
      <c r="AKM49" s="523"/>
      <c r="AKN49" s="523"/>
      <c r="AKO49" s="523"/>
      <c r="AKP49" s="523"/>
      <c r="AKQ49" s="523"/>
      <c r="AKR49" s="523"/>
      <c r="AKS49" s="523"/>
      <c r="AKT49" s="523"/>
      <c r="AKU49" s="523"/>
      <c r="AKV49" s="523"/>
      <c r="AKW49" s="523"/>
      <c r="AKX49" s="523"/>
      <c r="AKY49" s="523"/>
      <c r="AKZ49" s="523"/>
      <c r="ALA49" s="523"/>
      <c r="ALB49" s="523"/>
      <c r="ALC49" s="523"/>
      <c r="ALD49" s="523"/>
      <c r="ALE49" s="523"/>
      <c r="ALF49" s="523"/>
      <c r="ALG49" s="523"/>
      <c r="ALH49" s="523"/>
      <c r="ALI49" s="523"/>
      <c r="ALJ49" s="523"/>
      <c r="ALK49" s="523"/>
      <c r="ALL49" s="523"/>
      <c r="ALM49" s="523"/>
      <c r="ALN49" s="523"/>
      <c r="ALO49" s="523"/>
      <c r="ALP49" s="523"/>
      <c r="ALQ49" s="523"/>
      <c r="ALR49" s="523"/>
      <c r="ALS49" s="523"/>
      <c r="ALT49" s="523"/>
      <c r="ALU49" s="523"/>
      <c r="ALV49" s="523"/>
      <c r="ALW49" s="523"/>
      <c r="ALX49" s="523"/>
      <c r="ALY49" s="523"/>
      <c r="ALZ49" s="523"/>
      <c r="AMA49" s="523"/>
      <c r="AMB49" s="523"/>
      <c r="AMC49" s="523"/>
      <c r="AMD49" s="523"/>
      <c r="AME49" s="523"/>
      <c r="AMF49" s="523"/>
      <c r="AMG49" s="523"/>
      <c r="AMH49" s="523"/>
      <c r="AMI49" s="523"/>
      <c r="AMJ49" s="523"/>
      <c r="AMK49" s="523"/>
      <c r="AML49" s="523"/>
      <c r="AMM49" s="523"/>
      <c r="AMN49" s="523"/>
      <c r="AMO49" s="523"/>
      <c r="AMP49" s="523"/>
      <c r="AMQ49" s="523"/>
      <c r="AMR49" s="523"/>
      <c r="AMS49" s="523"/>
      <c r="AMT49" s="523"/>
      <c r="AMU49" s="523"/>
      <c r="AMV49" s="523"/>
      <c r="AMW49" s="523"/>
      <c r="AMX49" s="523"/>
      <c r="AMY49" s="523"/>
      <c r="AMZ49" s="523"/>
      <c r="ANA49" s="523"/>
      <c r="ANB49" s="523"/>
      <c r="ANC49" s="523"/>
      <c r="AND49" s="523"/>
      <c r="ANE49" s="523"/>
      <c r="ANF49" s="523"/>
      <c r="ANG49" s="523"/>
      <c r="ANH49" s="523"/>
      <c r="ANI49" s="523"/>
      <c r="ANJ49" s="523"/>
      <c r="ANK49" s="523"/>
      <c r="ANL49" s="523"/>
      <c r="ANM49" s="523"/>
      <c r="ANN49" s="523"/>
      <c r="ANO49" s="523"/>
      <c r="ANP49" s="523"/>
      <c r="ANQ49" s="523"/>
      <c r="ANR49" s="523"/>
      <c r="ANS49" s="523"/>
      <c r="ANT49" s="523"/>
      <c r="ANU49" s="523"/>
      <c r="ANV49" s="523"/>
      <c r="ANW49" s="523"/>
      <c r="ANX49" s="523"/>
      <c r="ANY49" s="523"/>
      <c r="ANZ49" s="523"/>
      <c r="AOA49" s="523"/>
      <c r="AOB49" s="523"/>
      <c r="AOC49" s="523"/>
      <c r="AOD49" s="523"/>
      <c r="AOE49" s="523"/>
      <c r="AOF49" s="523"/>
      <c r="AOG49" s="523"/>
      <c r="AOH49" s="523"/>
      <c r="AOI49" s="523"/>
      <c r="AOJ49" s="523"/>
      <c r="AOK49" s="523"/>
      <c r="AOL49" s="523"/>
      <c r="AOM49" s="523"/>
      <c r="AON49" s="523"/>
      <c r="AOO49" s="523"/>
      <c r="AOP49" s="523"/>
      <c r="AOQ49" s="523"/>
      <c r="AOR49" s="523"/>
      <c r="AOS49" s="523"/>
      <c r="AOT49" s="523"/>
      <c r="AOU49" s="523"/>
      <c r="AOV49" s="523"/>
      <c r="AOW49" s="523"/>
      <c r="AOX49" s="523"/>
      <c r="AOY49" s="523"/>
      <c r="AOZ49" s="523"/>
      <c r="APA49" s="523"/>
      <c r="APB49" s="523"/>
      <c r="APC49" s="523"/>
      <c r="APD49" s="523"/>
      <c r="APE49" s="523"/>
      <c r="APF49" s="523"/>
      <c r="APG49" s="523"/>
      <c r="APH49" s="523"/>
      <c r="API49" s="523"/>
      <c r="APJ49" s="523"/>
      <c r="APK49" s="523"/>
      <c r="APL49" s="523"/>
      <c r="APM49" s="523"/>
      <c r="APN49" s="523"/>
      <c r="APO49" s="523"/>
      <c r="APP49" s="523"/>
      <c r="APQ49" s="523"/>
      <c r="APR49" s="523"/>
      <c r="APS49" s="523"/>
      <c r="APT49" s="523"/>
      <c r="APU49" s="523"/>
      <c r="APV49" s="523"/>
      <c r="APW49" s="523"/>
      <c r="APX49" s="523"/>
      <c r="APY49" s="523"/>
      <c r="APZ49" s="523"/>
      <c r="AQA49" s="523"/>
      <c r="AQB49" s="523"/>
      <c r="AQC49" s="523"/>
      <c r="AQD49" s="523"/>
      <c r="AQE49" s="523"/>
      <c r="AQF49" s="523"/>
      <c r="AQG49" s="523"/>
      <c r="AQH49" s="523"/>
      <c r="AQI49" s="523"/>
      <c r="AQJ49" s="523"/>
      <c r="AQK49" s="523"/>
      <c r="AQL49" s="523"/>
      <c r="AQM49" s="523"/>
      <c r="AQN49" s="523"/>
      <c r="AQO49" s="523"/>
      <c r="AQP49" s="523"/>
      <c r="AQQ49" s="523"/>
      <c r="AQR49" s="523"/>
      <c r="AQS49" s="523"/>
      <c r="AQT49" s="523"/>
      <c r="AQU49" s="523"/>
      <c r="AQV49" s="523"/>
      <c r="AQW49" s="523"/>
      <c r="AQX49" s="523"/>
      <c r="AQY49" s="523"/>
      <c r="AQZ49" s="523"/>
      <c r="ARA49" s="523"/>
      <c r="ARB49" s="523"/>
      <c r="ARC49" s="523"/>
      <c r="ARD49" s="523"/>
      <c r="ARE49" s="523"/>
      <c r="ARF49" s="523"/>
      <c r="ARG49" s="523"/>
      <c r="ARH49" s="523"/>
      <c r="ARI49" s="523"/>
      <c r="ARJ49" s="523"/>
      <c r="ARK49" s="523"/>
      <c r="ARL49" s="523"/>
      <c r="ARM49" s="523"/>
      <c r="ARN49" s="523"/>
      <c r="ARO49" s="523"/>
      <c r="ARP49" s="523"/>
      <c r="ARQ49" s="523"/>
      <c r="ARR49" s="523"/>
      <c r="ARS49" s="523"/>
      <c r="ART49" s="523"/>
      <c r="ARU49" s="523"/>
      <c r="ARV49" s="523"/>
      <c r="ARW49" s="523"/>
      <c r="ARX49" s="523"/>
      <c r="ARY49" s="523"/>
      <c r="ARZ49" s="523"/>
      <c r="ASA49" s="523"/>
      <c r="ASB49" s="523"/>
      <c r="ASC49" s="523"/>
      <c r="ASD49" s="523"/>
      <c r="ASE49" s="523"/>
      <c r="ASF49" s="523"/>
      <c r="ASG49" s="523"/>
      <c r="ASH49" s="523"/>
      <c r="ASI49" s="523"/>
      <c r="ASJ49" s="523"/>
      <c r="ASK49" s="523"/>
      <c r="ASL49" s="523"/>
      <c r="ASM49" s="523"/>
      <c r="ASN49" s="523"/>
      <c r="ASO49" s="523"/>
      <c r="ASP49" s="523"/>
      <c r="ASQ49" s="523"/>
      <c r="ASR49" s="523"/>
      <c r="ASS49" s="523"/>
      <c r="AST49" s="523"/>
      <c r="ASU49" s="523"/>
      <c r="ASV49" s="523"/>
      <c r="ASW49" s="523"/>
      <c r="ASX49" s="523"/>
      <c r="ASY49" s="523"/>
      <c r="ASZ49" s="523"/>
      <c r="ATA49" s="523"/>
      <c r="ATB49" s="523"/>
      <c r="ATC49" s="523"/>
      <c r="ATD49" s="523"/>
      <c r="ATE49" s="523"/>
      <c r="ATF49" s="523"/>
      <c r="ATG49" s="523"/>
      <c r="ATH49" s="523"/>
      <c r="ATI49" s="523"/>
      <c r="ATJ49" s="523"/>
      <c r="ATK49" s="523"/>
      <c r="ATL49" s="523"/>
      <c r="ATM49" s="523"/>
      <c r="ATN49" s="523"/>
      <c r="ATO49" s="523"/>
      <c r="ATP49" s="523"/>
      <c r="ATQ49" s="523"/>
      <c r="ATR49" s="523"/>
      <c r="ATS49" s="523"/>
      <c r="ATT49" s="523"/>
      <c r="ATU49" s="523"/>
      <c r="ATV49" s="523"/>
      <c r="ATW49" s="523"/>
      <c r="ATX49" s="523"/>
      <c r="ATY49" s="523"/>
      <c r="ATZ49" s="523"/>
      <c r="AUA49" s="523"/>
      <c r="AUB49" s="523"/>
      <c r="AUC49" s="523"/>
      <c r="AUD49" s="523"/>
      <c r="AUE49" s="523"/>
      <c r="AUF49" s="523"/>
      <c r="AUG49" s="523"/>
      <c r="AUH49" s="523"/>
      <c r="AUI49" s="523"/>
      <c r="AUJ49" s="523"/>
      <c r="AUK49" s="523"/>
      <c r="AUL49" s="523"/>
      <c r="AUM49" s="523"/>
      <c r="AUN49" s="523"/>
      <c r="AUO49" s="523"/>
      <c r="AUP49" s="523"/>
      <c r="AUQ49" s="523"/>
      <c r="AUR49" s="523"/>
      <c r="AUS49" s="523"/>
      <c r="AUT49" s="523"/>
      <c r="AUU49" s="523"/>
      <c r="AUV49" s="523"/>
      <c r="AUW49" s="523"/>
      <c r="AUX49" s="523"/>
      <c r="AUY49" s="523"/>
      <c r="AUZ49" s="523"/>
      <c r="AVA49" s="523"/>
      <c r="AVB49" s="523"/>
      <c r="AVC49" s="523"/>
      <c r="AVD49" s="523"/>
      <c r="AVE49" s="523"/>
      <c r="AVF49" s="523"/>
      <c r="AVG49" s="523"/>
      <c r="AVH49" s="523"/>
      <c r="AVI49" s="523"/>
      <c r="AVJ49" s="523"/>
      <c r="AVK49" s="523"/>
      <c r="AVL49" s="523"/>
      <c r="AVM49" s="523"/>
      <c r="AVN49" s="523"/>
      <c r="AVO49" s="523"/>
      <c r="AVP49" s="523"/>
      <c r="AVQ49" s="523"/>
      <c r="AVR49" s="523"/>
      <c r="AVS49" s="523"/>
      <c r="AVT49" s="523"/>
      <c r="AVU49" s="523"/>
      <c r="AVV49" s="523"/>
      <c r="AVW49" s="523"/>
      <c r="AVX49" s="523"/>
      <c r="AVY49" s="523"/>
      <c r="AVZ49" s="523"/>
      <c r="AWA49" s="523"/>
      <c r="AWB49" s="523"/>
      <c r="AWC49" s="523"/>
      <c r="AWD49" s="523"/>
      <c r="AWE49" s="523"/>
      <c r="AWF49" s="523"/>
      <c r="AWG49" s="523"/>
      <c r="AWH49" s="523"/>
      <c r="AWI49" s="523"/>
      <c r="AWJ49" s="523"/>
      <c r="AWK49" s="523"/>
      <c r="AWL49" s="523"/>
      <c r="AWM49" s="523"/>
      <c r="AWN49" s="523"/>
      <c r="AWO49" s="523"/>
      <c r="AWP49" s="523"/>
      <c r="AWQ49" s="523"/>
      <c r="AWR49" s="523"/>
      <c r="AWS49" s="523"/>
      <c r="AWT49" s="523"/>
      <c r="AWU49" s="523"/>
      <c r="AWV49" s="523"/>
      <c r="AWW49" s="523"/>
      <c r="AWX49" s="523"/>
      <c r="AWY49" s="523"/>
      <c r="AWZ49" s="523"/>
      <c r="AXA49" s="523"/>
      <c r="AXB49" s="523"/>
      <c r="AXC49" s="523"/>
      <c r="AXD49" s="523"/>
      <c r="AXE49" s="523"/>
      <c r="AXF49" s="523"/>
      <c r="AXG49" s="523"/>
      <c r="AXH49" s="523"/>
      <c r="AXI49" s="523"/>
      <c r="AXJ49" s="523"/>
      <c r="AXK49" s="523"/>
      <c r="AXL49" s="523"/>
      <c r="AXM49" s="523"/>
      <c r="AXN49" s="523"/>
      <c r="AXO49" s="523"/>
      <c r="AXP49" s="523"/>
      <c r="AXQ49" s="523"/>
      <c r="AXR49" s="523"/>
      <c r="AXS49" s="523"/>
      <c r="AXT49" s="523"/>
      <c r="AXU49" s="523"/>
      <c r="AXV49" s="523"/>
      <c r="AXW49" s="523"/>
      <c r="AXX49" s="523"/>
      <c r="AXY49" s="523"/>
      <c r="AXZ49" s="523"/>
      <c r="AYA49" s="523"/>
      <c r="AYB49" s="523"/>
      <c r="AYC49" s="523"/>
      <c r="AYD49" s="523"/>
      <c r="AYE49" s="523"/>
      <c r="AYF49" s="523"/>
      <c r="AYG49" s="523"/>
      <c r="AYH49" s="523"/>
      <c r="AYI49" s="523"/>
      <c r="AYJ49" s="523"/>
      <c r="AYK49" s="523"/>
      <c r="AYL49" s="523"/>
      <c r="AYM49" s="523"/>
      <c r="AYN49" s="523"/>
      <c r="AYO49" s="523"/>
      <c r="AYP49" s="523"/>
      <c r="AYQ49" s="523"/>
      <c r="AYR49" s="523"/>
      <c r="AYS49" s="523"/>
      <c r="AYT49" s="523"/>
      <c r="AYU49" s="523"/>
      <c r="AYV49" s="523"/>
      <c r="AYW49" s="523"/>
      <c r="AYX49" s="523"/>
      <c r="AYY49" s="523"/>
      <c r="AYZ49" s="523"/>
      <c r="AZA49" s="523"/>
      <c r="AZB49" s="523"/>
      <c r="AZC49" s="523"/>
      <c r="AZD49" s="523"/>
      <c r="AZE49" s="523"/>
      <c r="AZF49" s="523"/>
      <c r="AZG49" s="523"/>
      <c r="AZH49" s="523"/>
      <c r="AZI49" s="523"/>
      <c r="AZJ49" s="523"/>
      <c r="AZK49" s="523"/>
      <c r="AZL49" s="523"/>
      <c r="AZM49" s="523"/>
      <c r="AZN49" s="523"/>
      <c r="AZO49" s="523"/>
      <c r="AZP49" s="523"/>
      <c r="AZQ49" s="523"/>
      <c r="AZR49" s="523"/>
      <c r="AZS49" s="523"/>
      <c r="AZT49" s="523"/>
      <c r="AZU49" s="523"/>
      <c r="AZV49" s="523"/>
      <c r="AZW49" s="523"/>
      <c r="AZX49" s="523"/>
      <c r="AZY49" s="523"/>
      <c r="AZZ49" s="523"/>
      <c r="BAA49" s="523"/>
      <c r="BAB49" s="523"/>
      <c r="BAC49" s="523"/>
      <c r="BAD49" s="523"/>
      <c r="BAE49" s="523"/>
      <c r="BAF49" s="523"/>
      <c r="BAG49" s="523"/>
      <c r="BAH49" s="523"/>
      <c r="BAI49" s="523"/>
      <c r="BAJ49" s="523"/>
      <c r="BAK49" s="523"/>
      <c r="BAL49" s="523"/>
      <c r="BAM49" s="523"/>
      <c r="BAN49" s="523"/>
      <c r="BAO49" s="523"/>
      <c r="BAP49" s="523"/>
      <c r="BAQ49" s="523"/>
      <c r="BAR49" s="523"/>
      <c r="BAS49" s="523"/>
      <c r="BAT49" s="523"/>
      <c r="BAU49" s="523"/>
      <c r="BAV49" s="523"/>
      <c r="BAW49" s="523"/>
      <c r="BAX49" s="523"/>
      <c r="BAY49" s="523"/>
      <c r="BAZ49" s="523"/>
      <c r="BBA49" s="523"/>
      <c r="BBB49" s="523"/>
      <c r="BBC49" s="523"/>
      <c r="BBD49" s="523"/>
      <c r="BBE49" s="523"/>
      <c r="BBF49" s="523"/>
      <c r="BBG49" s="523"/>
      <c r="BBH49" s="523"/>
      <c r="BBI49" s="523"/>
      <c r="BBJ49" s="523"/>
      <c r="BBK49" s="523"/>
      <c r="BBL49" s="523"/>
      <c r="BBM49" s="523"/>
      <c r="BBN49" s="523"/>
      <c r="BBO49" s="523"/>
      <c r="BBP49" s="523"/>
      <c r="BBQ49" s="523"/>
      <c r="BBR49" s="523"/>
      <c r="BBS49" s="523"/>
      <c r="BBT49" s="523"/>
      <c r="BBU49" s="523"/>
      <c r="BBV49" s="523"/>
      <c r="BBW49" s="523"/>
      <c r="BBX49" s="523"/>
      <c r="BBY49" s="523"/>
      <c r="BBZ49" s="523"/>
      <c r="BCA49" s="523"/>
      <c r="BCB49" s="523"/>
      <c r="BCC49" s="523"/>
      <c r="BCD49" s="523"/>
      <c r="BCE49" s="523"/>
      <c r="BCF49" s="523"/>
      <c r="BCG49" s="523"/>
      <c r="BCH49" s="523"/>
      <c r="BCI49" s="523"/>
      <c r="BCJ49" s="523"/>
      <c r="BCK49" s="523"/>
      <c r="BCL49" s="523"/>
      <c r="BCM49" s="523"/>
      <c r="BCN49" s="523"/>
      <c r="BCO49" s="523"/>
      <c r="BCP49" s="523"/>
      <c r="BCQ49" s="523"/>
      <c r="BCR49" s="523"/>
      <c r="BCS49" s="523"/>
      <c r="BCT49" s="523"/>
      <c r="BCU49" s="523"/>
      <c r="BCV49" s="523"/>
      <c r="BCW49" s="523"/>
      <c r="BCX49" s="523"/>
      <c r="BCY49" s="523"/>
      <c r="BCZ49" s="523"/>
      <c r="BDA49" s="523"/>
      <c r="BDB49" s="523"/>
      <c r="BDC49" s="523"/>
      <c r="BDD49" s="523"/>
      <c r="BDE49" s="523"/>
      <c r="BDF49" s="523"/>
      <c r="BDG49" s="523"/>
      <c r="BDH49" s="523"/>
      <c r="BDI49" s="523"/>
      <c r="BDJ49" s="523"/>
      <c r="BDK49" s="523"/>
      <c r="BDL49" s="523"/>
      <c r="BDM49" s="523"/>
      <c r="BDN49" s="523"/>
      <c r="BDO49" s="523"/>
      <c r="BDP49" s="523"/>
      <c r="BDQ49" s="523"/>
      <c r="BDR49" s="523"/>
      <c r="BDS49" s="523"/>
      <c r="BDT49" s="523"/>
      <c r="BDU49" s="523"/>
      <c r="BDV49" s="523"/>
      <c r="BDW49" s="523"/>
      <c r="BDX49" s="523"/>
      <c r="BDY49" s="523"/>
      <c r="BDZ49" s="523"/>
      <c r="BEA49" s="523"/>
      <c r="BEB49" s="523"/>
      <c r="BEC49" s="523"/>
      <c r="BED49" s="523"/>
      <c r="BEE49" s="523"/>
      <c r="BEF49" s="523"/>
      <c r="BEG49" s="523"/>
      <c r="BEH49" s="523"/>
      <c r="BEI49" s="523"/>
      <c r="BEJ49" s="523"/>
      <c r="BEK49" s="523"/>
      <c r="BEL49" s="523"/>
      <c r="BEM49" s="523"/>
      <c r="BEN49" s="523"/>
      <c r="BEO49" s="523"/>
      <c r="BEP49" s="523"/>
      <c r="BEQ49" s="523"/>
      <c r="BER49" s="523"/>
      <c r="BES49" s="523"/>
      <c r="BET49" s="523"/>
      <c r="BEU49" s="523"/>
      <c r="BEV49" s="523"/>
      <c r="BEW49" s="523"/>
      <c r="BEX49" s="523"/>
      <c r="BEY49" s="523"/>
      <c r="BEZ49" s="523"/>
      <c r="BFA49" s="523"/>
      <c r="BFB49" s="523"/>
      <c r="BFC49" s="523"/>
      <c r="BFD49" s="523"/>
      <c r="BFE49" s="523"/>
      <c r="BFF49" s="523"/>
      <c r="BFG49" s="523"/>
      <c r="BFH49" s="523"/>
      <c r="BFI49" s="523"/>
      <c r="BFJ49" s="523"/>
      <c r="BFK49" s="523"/>
      <c r="BFL49" s="523"/>
      <c r="BFM49" s="523"/>
      <c r="BFN49" s="523"/>
      <c r="BFO49" s="523"/>
      <c r="BFP49" s="523"/>
      <c r="BFQ49" s="523"/>
      <c r="BFR49" s="523"/>
      <c r="BFS49" s="523"/>
      <c r="BFT49" s="523"/>
      <c r="BFU49" s="523"/>
      <c r="BFV49" s="523"/>
      <c r="BFW49" s="523"/>
      <c r="BFX49" s="523"/>
      <c r="BFY49" s="523"/>
      <c r="BFZ49" s="523"/>
      <c r="BGA49" s="523"/>
      <c r="BGB49" s="523"/>
      <c r="BGC49" s="523"/>
      <c r="BGD49" s="523"/>
      <c r="BGE49" s="523"/>
      <c r="BGF49" s="523"/>
      <c r="BGG49" s="523"/>
      <c r="BGH49" s="523"/>
      <c r="BGI49" s="523"/>
      <c r="BGJ49" s="523"/>
      <c r="BGK49" s="523"/>
      <c r="BGL49" s="523"/>
      <c r="BGM49" s="523"/>
      <c r="BGN49" s="523"/>
      <c r="BGO49" s="523"/>
      <c r="BGP49" s="523"/>
      <c r="BGQ49" s="523"/>
      <c r="BGR49" s="523"/>
      <c r="BGS49" s="523"/>
      <c r="BGT49" s="523"/>
      <c r="BGU49" s="523"/>
      <c r="BGV49" s="523"/>
      <c r="BGW49" s="523"/>
      <c r="BGX49" s="523"/>
      <c r="BGY49" s="523"/>
      <c r="BGZ49" s="523"/>
      <c r="BHA49" s="523"/>
      <c r="BHB49" s="523"/>
      <c r="BHC49" s="523"/>
      <c r="BHD49" s="523"/>
      <c r="BHE49" s="523"/>
      <c r="BHF49" s="523"/>
      <c r="BHG49" s="523"/>
      <c r="BHH49" s="523"/>
      <c r="BHI49" s="523"/>
      <c r="BHJ49" s="523"/>
      <c r="BHK49" s="523"/>
      <c r="BHL49" s="523"/>
      <c r="BHM49" s="523"/>
      <c r="BHN49" s="523"/>
      <c r="BHO49" s="523"/>
      <c r="BHP49" s="523"/>
      <c r="BHQ49" s="523"/>
      <c r="BHR49" s="523"/>
      <c r="BHS49" s="523"/>
      <c r="BHT49" s="523"/>
      <c r="BHU49" s="523"/>
      <c r="BHV49" s="523"/>
      <c r="BHW49" s="523"/>
      <c r="BHX49" s="523"/>
      <c r="BHY49" s="523"/>
      <c r="BHZ49" s="523"/>
      <c r="BIA49" s="523"/>
      <c r="BIB49" s="523"/>
      <c r="BIC49" s="523"/>
      <c r="BID49" s="523"/>
      <c r="BIE49" s="523"/>
      <c r="BIF49" s="523"/>
      <c r="BIG49" s="523"/>
      <c r="BIH49" s="523"/>
      <c r="BII49" s="523"/>
      <c r="BIJ49" s="523"/>
      <c r="BIK49" s="523"/>
      <c r="BIL49" s="523"/>
      <c r="BIM49" s="523"/>
      <c r="BIN49" s="523"/>
      <c r="BIO49" s="523"/>
      <c r="BIP49" s="523"/>
      <c r="BIQ49" s="523"/>
      <c r="BIR49" s="523"/>
      <c r="BIS49" s="523"/>
      <c r="BIT49" s="523"/>
      <c r="BIU49" s="523"/>
      <c r="BIV49" s="523"/>
      <c r="BIW49" s="523"/>
      <c r="BIX49" s="523"/>
      <c r="BIY49" s="523"/>
      <c r="BIZ49" s="523"/>
      <c r="BJA49" s="523"/>
      <c r="BJB49" s="523"/>
      <c r="BJC49" s="523"/>
      <c r="BJD49" s="523"/>
      <c r="BJE49" s="523"/>
      <c r="BJF49" s="523"/>
      <c r="BJG49" s="523"/>
      <c r="BJH49" s="523"/>
      <c r="BJI49" s="523"/>
      <c r="BJJ49" s="523"/>
      <c r="BJK49" s="523"/>
      <c r="BJL49" s="523"/>
      <c r="BJM49" s="523"/>
      <c r="BJN49" s="523"/>
      <c r="BJO49" s="523"/>
      <c r="BJP49" s="523"/>
      <c r="BJQ49" s="523"/>
      <c r="BJR49" s="523"/>
      <c r="BJS49" s="523"/>
      <c r="BJT49" s="523"/>
      <c r="BJU49" s="523"/>
      <c r="BJV49" s="523"/>
      <c r="BJW49" s="523"/>
      <c r="BJX49" s="523"/>
      <c r="BJY49" s="523"/>
      <c r="BJZ49" s="523"/>
      <c r="BKA49" s="523"/>
      <c r="BKB49" s="523"/>
      <c r="BKC49" s="523"/>
      <c r="BKD49" s="523"/>
      <c r="BKE49" s="523"/>
      <c r="BKF49" s="523"/>
      <c r="BKG49" s="523"/>
      <c r="BKH49" s="523"/>
      <c r="BKI49" s="523"/>
      <c r="BKJ49" s="523"/>
      <c r="BKK49" s="523"/>
      <c r="BKL49" s="523"/>
      <c r="BKM49" s="523"/>
      <c r="BKN49" s="523"/>
      <c r="BKO49" s="523"/>
      <c r="BKP49" s="523"/>
      <c r="BKQ49" s="523"/>
      <c r="BKR49" s="523"/>
      <c r="BKS49" s="523"/>
      <c r="BKT49" s="523"/>
      <c r="BKU49" s="523"/>
      <c r="BKV49" s="523"/>
      <c r="BKW49" s="523"/>
      <c r="BKX49" s="523"/>
      <c r="BKY49" s="523"/>
      <c r="BKZ49" s="523"/>
      <c r="BLA49" s="523"/>
      <c r="BLB49" s="523"/>
      <c r="BLC49" s="523"/>
      <c r="BLD49" s="523"/>
      <c r="BLE49" s="523"/>
      <c r="BLF49" s="523"/>
      <c r="BLG49" s="523"/>
      <c r="BLH49" s="523"/>
      <c r="BLI49" s="523"/>
      <c r="BLJ49" s="523"/>
      <c r="BLK49" s="523"/>
      <c r="BLL49" s="523"/>
      <c r="BLM49" s="523"/>
      <c r="BLN49" s="523"/>
      <c r="BLO49" s="523"/>
      <c r="BLP49" s="523"/>
      <c r="BLQ49" s="523"/>
      <c r="BLR49" s="523"/>
      <c r="BLS49" s="523"/>
      <c r="BLT49" s="523"/>
      <c r="BLU49" s="523"/>
      <c r="BLV49" s="523"/>
      <c r="BLW49" s="523"/>
      <c r="BLX49" s="523"/>
      <c r="BLY49" s="523"/>
      <c r="BLZ49" s="523"/>
      <c r="BMA49" s="523"/>
      <c r="BMB49" s="523"/>
      <c r="BMC49" s="523"/>
      <c r="BMD49" s="523"/>
      <c r="BME49" s="523"/>
      <c r="BMF49" s="523"/>
      <c r="BMG49" s="523"/>
      <c r="BMH49" s="523"/>
      <c r="BMI49" s="523"/>
      <c r="BMJ49" s="523"/>
      <c r="BMK49" s="523"/>
      <c r="BML49" s="523"/>
      <c r="BMM49" s="523"/>
      <c r="BMN49" s="523"/>
      <c r="BMO49" s="523"/>
      <c r="BMP49" s="523"/>
      <c r="BMQ49" s="523"/>
      <c r="BMR49" s="523"/>
      <c r="BMS49" s="523"/>
      <c r="BMT49" s="523"/>
      <c r="BMU49" s="523"/>
      <c r="BMV49" s="523"/>
      <c r="BMW49" s="523"/>
      <c r="BMX49" s="523"/>
      <c r="BMY49" s="523"/>
      <c r="BMZ49" s="523"/>
      <c r="BNA49" s="523"/>
      <c r="BNB49" s="523"/>
      <c r="BNC49" s="523"/>
      <c r="BND49" s="523"/>
      <c r="BNE49" s="523"/>
      <c r="BNF49" s="523"/>
      <c r="BNG49" s="523"/>
      <c r="BNH49" s="523"/>
      <c r="BNI49" s="523"/>
      <c r="BNJ49" s="523"/>
      <c r="BNK49" s="523"/>
      <c r="BNL49" s="523"/>
      <c r="BNM49" s="523"/>
      <c r="BNN49" s="523"/>
      <c r="BNO49" s="523"/>
      <c r="BNP49" s="523"/>
      <c r="BNQ49" s="523"/>
      <c r="BNR49" s="523"/>
      <c r="BNS49" s="523"/>
      <c r="BNT49" s="523"/>
      <c r="BNU49" s="523"/>
      <c r="BNV49" s="523"/>
      <c r="BNW49" s="523"/>
      <c r="BNX49" s="523"/>
      <c r="BNY49" s="523"/>
      <c r="BNZ49" s="523"/>
      <c r="BOA49" s="523"/>
      <c r="BOB49" s="523"/>
      <c r="BOC49" s="523"/>
      <c r="BOD49" s="523"/>
      <c r="BOE49" s="523"/>
      <c r="BOF49" s="523"/>
      <c r="BOG49" s="523"/>
      <c r="BOH49" s="523"/>
      <c r="BOI49" s="523"/>
      <c r="BOJ49" s="523"/>
      <c r="BOK49" s="523"/>
      <c r="BOL49" s="523"/>
      <c r="BOM49" s="523"/>
      <c r="BON49" s="523"/>
      <c r="BOO49" s="523"/>
      <c r="BOP49" s="523"/>
      <c r="BOQ49" s="523"/>
      <c r="BOR49" s="523"/>
      <c r="BOS49" s="523"/>
      <c r="BOT49" s="523"/>
      <c r="BOU49" s="523"/>
      <c r="BOV49" s="523"/>
      <c r="BOW49" s="523"/>
      <c r="BOX49" s="523"/>
      <c r="BOY49" s="523"/>
      <c r="BOZ49" s="523"/>
      <c r="BPA49" s="523"/>
      <c r="BPB49" s="523"/>
      <c r="BPC49" s="523"/>
      <c r="BPD49" s="523"/>
      <c r="BPE49" s="523"/>
      <c r="BPF49" s="523"/>
      <c r="BPG49" s="523"/>
      <c r="BPH49" s="523"/>
      <c r="BPI49" s="523"/>
      <c r="BPJ49" s="523"/>
      <c r="BPK49" s="523"/>
      <c r="BPL49" s="523"/>
      <c r="BPM49" s="523"/>
      <c r="BPN49" s="523"/>
      <c r="BPO49" s="523"/>
      <c r="BPP49" s="523"/>
      <c r="BPQ49" s="523"/>
      <c r="BPR49" s="523"/>
      <c r="BPS49" s="523"/>
      <c r="BPT49" s="523"/>
      <c r="BPU49" s="523"/>
      <c r="BPV49" s="523"/>
      <c r="BPW49" s="523"/>
      <c r="BPX49" s="523"/>
      <c r="BPY49" s="523"/>
      <c r="BPZ49" s="523"/>
      <c r="BQA49" s="523"/>
      <c r="BQB49" s="523"/>
      <c r="BQC49" s="523"/>
      <c r="BQD49" s="523"/>
      <c r="BQE49" s="523"/>
      <c r="BQF49" s="523"/>
      <c r="BQG49" s="523"/>
      <c r="BQH49" s="523"/>
      <c r="BQI49" s="523"/>
      <c r="BQJ49" s="523"/>
      <c r="BQK49" s="523"/>
      <c r="BQL49" s="523"/>
      <c r="BQM49" s="523"/>
      <c r="BQN49" s="523"/>
      <c r="BQO49" s="523"/>
      <c r="BQP49" s="523"/>
      <c r="BQQ49" s="523"/>
      <c r="BQR49" s="523"/>
      <c r="BQS49" s="523"/>
      <c r="BQT49" s="523"/>
      <c r="BQU49" s="523"/>
      <c r="BQV49" s="523"/>
      <c r="BQW49" s="523"/>
      <c r="BQX49" s="523"/>
      <c r="BQY49" s="523"/>
      <c r="BQZ49" s="523"/>
      <c r="BRA49" s="523"/>
      <c r="BRB49" s="523"/>
      <c r="BRC49" s="523"/>
      <c r="BRD49" s="523"/>
      <c r="BRE49" s="523"/>
      <c r="BRF49" s="523"/>
      <c r="BRG49" s="523"/>
      <c r="BRH49" s="523"/>
      <c r="BRI49" s="523"/>
      <c r="BRJ49" s="523"/>
      <c r="BRK49" s="523"/>
      <c r="BRL49" s="523"/>
      <c r="BRM49" s="523"/>
      <c r="BRN49" s="523"/>
      <c r="BRO49" s="523"/>
      <c r="BRP49" s="523"/>
      <c r="BRQ49" s="523"/>
      <c r="BRR49" s="523"/>
      <c r="BRS49" s="523"/>
      <c r="BRT49" s="523"/>
      <c r="BRU49" s="523"/>
      <c r="BRV49" s="523"/>
      <c r="BRW49" s="523"/>
      <c r="BRX49" s="523"/>
      <c r="BRY49" s="523"/>
      <c r="BRZ49" s="523"/>
      <c r="BSA49" s="523"/>
      <c r="BSB49" s="523"/>
      <c r="BSC49" s="523"/>
      <c r="BSD49" s="523"/>
      <c r="BSE49" s="523"/>
      <c r="BSF49" s="523"/>
      <c r="BSG49" s="523"/>
      <c r="BSH49" s="523"/>
      <c r="BSI49" s="523"/>
      <c r="BSJ49" s="523"/>
      <c r="BSK49" s="523"/>
      <c r="BSL49" s="523"/>
      <c r="BSM49" s="523"/>
      <c r="BSN49" s="523"/>
      <c r="BSO49" s="523"/>
      <c r="BSP49" s="523"/>
      <c r="BSQ49" s="523"/>
      <c r="BSR49" s="523"/>
      <c r="BSS49" s="523"/>
      <c r="BST49" s="523"/>
      <c r="BSU49" s="523"/>
      <c r="BSV49" s="523"/>
      <c r="BSW49" s="523"/>
      <c r="BSX49" s="523"/>
      <c r="BSY49" s="523"/>
      <c r="BSZ49" s="523"/>
      <c r="BTA49" s="523"/>
      <c r="BTB49" s="523"/>
      <c r="BTC49" s="523"/>
      <c r="BTD49" s="523"/>
      <c r="BTE49" s="523"/>
      <c r="BTF49" s="523"/>
      <c r="BTG49" s="523"/>
      <c r="BTH49" s="523"/>
      <c r="BTI49" s="523"/>
      <c r="BTJ49" s="523"/>
      <c r="BTK49" s="523"/>
      <c r="BTL49" s="523"/>
      <c r="BTM49" s="523"/>
      <c r="BTN49" s="523"/>
      <c r="BTO49" s="523"/>
      <c r="BTP49" s="523"/>
      <c r="BTQ49" s="523"/>
      <c r="BTR49" s="523"/>
      <c r="BTS49" s="523"/>
      <c r="BTT49" s="523"/>
      <c r="BTU49" s="523"/>
      <c r="BTV49" s="523"/>
      <c r="BTW49" s="523"/>
      <c r="BTX49" s="523"/>
      <c r="BTY49" s="523"/>
      <c r="BTZ49" s="523"/>
      <c r="BUA49" s="523"/>
      <c r="BUB49" s="523"/>
      <c r="BUC49" s="523"/>
      <c r="BUD49" s="523"/>
      <c r="BUE49" s="523"/>
      <c r="BUF49" s="523"/>
      <c r="BUG49" s="523"/>
      <c r="BUH49" s="523"/>
      <c r="BUI49" s="523"/>
      <c r="BUJ49" s="523"/>
      <c r="BUK49" s="523"/>
      <c r="BUL49" s="523"/>
      <c r="BUM49" s="523"/>
      <c r="BUN49" s="523"/>
      <c r="BUO49" s="523"/>
      <c r="BUP49" s="523"/>
      <c r="BUQ49" s="523"/>
      <c r="BUR49" s="523"/>
      <c r="BUS49" s="523"/>
      <c r="BUT49" s="523"/>
      <c r="BUU49" s="523"/>
      <c r="BUV49" s="523"/>
      <c r="BUW49" s="523"/>
      <c r="BUX49" s="523"/>
      <c r="BUY49" s="523"/>
      <c r="BUZ49" s="523"/>
      <c r="BVA49" s="523"/>
      <c r="BVB49" s="523"/>
      <c r="BVC49" s="523"/>
      <c r="BVD49" s="523"/>
      <c r="BVE49" s="523"/>
      <c r="BVF49" s="523"/>
      <c r="BVG49" s="523"/>
      <c r="BVH49" s="523"/>
      <c r="BVI49" s="523"/>
      <c r="BVJ49" s="523"/>
      <c r="BVK49" s="523"/>
      <c r="BVL49" s="523"/>
      <c r="BVM49" s="523"/>
      <c r="BVN49" s="523"/>
      <c r="BVO49" s="523"/>
      <c r="BVP49" s="523"/>
      <c r="BVQ49" s="523"/>
      <c r="BVR49" s="523"/>
      <c r="BVS49" s="523"/>
      <c r="BVT49" s="523"/>
      <c r="BVU49" s="523"/>
      <c r="BVV49" s="523"/>
      <c r="BVW49" s="523"/>
      <c r="BVX49" s="523"/>
      <c r="BVY49" s="523"/>
      <c r="BVZ49" s="523"/>
      <c r="BWA49" s="523"/>
      <c r="BWB49" s="523"/>
      <c r="BWC49" s="523"/>
      <c r="BWD49" s="523"/>
      <c r="BWE49" s="523"/>
      <c r="BWF49" s="523"/>
      <c r="BWG49" s="523"/>
      <c r="BWH49" s="523"/>
      <c r="BWI49" s="523"/>
      <c r="BWJ49" s="523"/>
      <c r="BWK49" s="523"/>
      <c r="BWL49" s="523"/>
      <c r="BWM49" s="523"/>
      <c r="BWN49" s="523"/>
      <c r="BWO49" s="523"/>
      <c r="BWP49" s="523"/>
      <c r="BWQ49" s="523"/>
      <c r="BWR49" s="523"/>
      <c r="BWS49" s="523"/>
      <c r="BWT49" s="523"/>
      <c r="BWU49" s="523"/>
      <c r="BWV49" s="523"/>
      <c r="BWW49" s="523"/>
      <c r="BWX49" s="523"/>
      <c r="BWY49" s="523"/>
      <c r="BWZ49" s="523"/>
      <c r="BXA49" s="523"/>
      <c r="BXB49" s="523"/>
      <c r="BXC49" s="523"/>
      <c r="BXD49" s="523"/>
      <c r="BXE49" s="523"/>
      <c r="BXF49" s="523"/>
      <c r="BXG49" s="523"/>
      <c r="BXH49" s="523"/>
      <c r="BXI49" s="523"/>
      <c r="BXJ49" s="523"/>
      <c r="BXK49" s="523"/>
      <c r="BXL49" s="523"/>
      <c r="BXM49" s="523"/>
      <c r="BXN49" s="523"/>
      <c r="BXO49" s="523"/>
      <c r="BXP49" s="523"/>
      <c r="BXQ49" s="523"/>
      <c r="BXR49" s="523"/>
      <c r="BXS49" s="523"/>
      <c r="BXT49" s="523"/>
      <c r="BXU49" s="523"/>
      <c r="BXV49" s="523"/>
      <c r="BXW49" s="523"/>
      <c r="BXX49" s="523"/>
      <c r="BXY49" s="523"/>
      <c r="BXZ49" s="523"/>
      <c r="BYA49" s="523"/>
      <c r="BYB49" s="523"/>
      <c r="BYC49" s="523"/>
      <c r="BYD49" s="523"/>
      <c r="BYE49" s="523"/>
      <c r="BYF49" s="523"/>
      <c r="BYG49" s="523"/>
      <c r="BYH49" s="523"/>
      <c r="BYI49" s="523"/>
      <c r="BYJ49" s="523"/>
      <c r="BYK49" s="523"/>
      <c r="BYL49" s="523"/>
      <c r="BYM49" s="523"/>
      <c r="BYN49" s="523"/>
      <c r="BYO49" s="523"/>
      <c r="BYP49" s="523"/>
      <c r="BYQ49" s="523"/>
      <c r="BYR49" s="523"/>
      <c r="BYS49" s="523"/>
      <c r="BYT49" s="523"/>
      <c r="BYU49" s="523"/>
      <c r="BYV49" s="523"/>
      <c r="BYW49" s="523"/>
      <c r="BYX49" s="523"/>
      <c r="BYY49" s="523"/>
      <c r="BYZ49" s="523"/>
      <c r="BZA49" s="523"/>
      <c r="BZB49" s="523"/>
      <c r="BZC49" s="523"/>
      <c r="BZD49" s="523"/>
      <c r="BZE49" s="523"/>
      <c r="BZF49" s="523"/>
      <c r="BZG49" s="523"/>
      <c r="BZH49" s="523"/>
      <c r="BZI49" s="523"/>
      <c r="BZJ49" s="523"/>
      <c r="BZK49" s="523"/>
      <c r="BZL49" s="523"/>
      <c r="BZM49" s="523"/>
      <c r="BZN49" s="523"/>
      <c r="BZO49" s="523"/>
      <c r="BZP49" s="523"/>
      <c r="BZQ49" s="523"/>
      <c r="BZR49" s="523"/>
      <c r="BZS49" s="523"/>
      <c r="BZT49" s="523"/>
      <c r="BZU49" s="523"/>
      <c r="BZV49" s="523"/>
      <c r="BZW49" s="523"/>
      <c r="BZX49" s="523"/>
      <c r="BZY49" s="523"/>
      <c r="BZZ49" s="523"/>
      <c r="CAA49" s="523"/>
      <c r="CAB49" s="523"/>
      <c r="CAC49" s="523"/>
      <c r="CAD49" s="523"/>
      <c r="CAE49" s="523"/>
      <c r="CAF49" s="523"/>
      <c r="CAG49" s="523"/>
      <c r="CAH49" s="523"/>
      <c r="CAI49" s="523"/>
      <c r="CAJ49" s="523"/>
      <c r="CAK49" s="523"/>
      <c r="CAL49" s="523"/>
      <c r="CAM49" s="523"/>
      <c r="CAN49" s="523"/>
      <c r="CAO49" s="523"/>
      <c r="CAP49" s="523"/>
      <c r="CAQ49" s="523"/>
      <c r="CAR49" s="523"/>
      <c r="CAS49" s="523"/>
      <c r="CAT49" s="523"/>
      <c r="CAU49" s="523"/>
      <c r="CAV49" s="523"/>
      <c r="CAW49" s="523"/>
      <c r="CAX49" s="523"/>
      <c r="CAY49" s="523"/>
      <c r="CAZ49" s="523"/>
      <c r="CBA49" s="523"/>
      <c r="CBB49" s="523"/>
      <c r="CBC49" s="523"/>
      <c r="CBD49" s="523"/>
      <c r="CBE49" s="523"/>
      <c r="CBF49" s="523"/>
      <c r="CBG49" s="523"/>
      <c r="CBH49" s="523"/>
      <c r="CBI49" s="523"/>
      <c r="CBJ49" s="523"/>
      <c r="CBK49" s="523"/>
      <c r="CBL49" s="523"/>
      <c r="CBM49" s="523"/>
      <c r="CBN49" s="523"/>
      <c r="CBO49" s="523"/>
      <c r="CBP49" s="523"/>
      <c r="CBQ49" s="523"/>
      <c r="CBR49" s="523"/>
      <c r="CBS49" s="523"/>
      <c r="CBT49" s="523"/>
      <c r="CBU49" s="523"/>
      <c r="CBV49" s="523"/>
      <c r="CBW49" s="523"/>
      <c r="CBX49" s="523"/>
      <c r="CBY49" s="523"/>
      <c r="CBZ49" s="523"/>
      <c r="CCA49" s="523"/>
      <c r="CCB49" s="523"/>
      <c r="CCC49" s="523"/>
      <c r="CCD49" s="523"/>
      <c r="CCE49" s="523"/>
      <c r="CCF49" s="523"/>
      <c r="CCG49" s="523"/>
      <c r="CCH49" s="523"/>
      <c r="CCI49" s="523"/>
      <c r="CCJ49" s="523"/>
      <c r="CCK49" s="523"/>
      <c r="CCL49" s="523"/>
      <c r="CCM49" s="523"/>
      <c r="CCN49" s="523"/>
      <c r="CCO49" s="523"/>
      <c r="CCP49" s="523"/>
      <c r="CCQ49" s="523"/>
      <c r="CCR49" s="523"/>
      <c r="CCS49" s="523"/>
      <c r="CCT49" s="523"/>
      <c r="CCU49" s="523"/>
      <c r="CCV49" s="523"/>
      <c r="CCW49" s="523"/>
      <c r="CCX49" s="523"/>
      <c r="CCY49" s="523"/>
      <c r="CCZ49" s="523"/>
      <c r="CDA49" s="523"/>
      <c r="CDB49" s="523"/>
      <c r="CDC49" s="523"/>
      <c r="CDD49" s="523"/>
      <c r="CDE49" s="523"/>
      <c r="CDF49" s="523"/>
      <c r="CDG49" s="523"/>
      <c r="CDH49" s="523"/>
      <c r="CDI49" s="523"/>
      <c r="CDJ49" s="523"/>
      <c r="CDK49" s="523"/>
      <c r="CDL49" s="523"/>
      <c r="CDM49" s="523"/>
      <c r="CDN49" s="523"/>
      <c r="CDO49" s="523"/>
      <c r="CDP49" s="523"/>
      <c r="CDQ49" s="523"/>
      <c r="CDR49" s="523"/>
      <c r="CDS49" s="523"/>
      <c r="CDT49" s="523"/>
      <c r="CDU49" s="523"/>
      <c r="CDV49" s="523"/>
      <c r="CDW49" s="523"/>
      <c r="CDX49" s="523"/>
      <c r="CDY49" s="523"/>
      <c r="CDZ49" s="523"/>
      <c r="CEA49" s="523"/>
      <c r="CEB49" s="523"/>
      <c r="CEC49" s="523"/>
      <c r="CED49" s="523"/>
      <c r="CEE49" s="523"/>
      <c r="CEF49" s="523"/>
      <c r="CEG49" s="523"/>
      <c r="CEH49" s="523"/>
      <c r="CEI49" s="523"/>
      <c r="CEJ49" s="523"/>
      <c r="CEK49" s="523"/>
      <c r="CEL49" s="523"/>
      <c r="CEM49" s="523"/>
      <c r="CEN49" s="523"/>
      <c r="CEO49" s="523"/>
      <c r="CEP49" s="523"/>
      <c r="CEQ49" s="523"/>
      <c r="CER49" s="523"/>
      <c r="CES49" s="523"/>
      <c r="CET49" s="523"/>
      <c r="CEU49" s="523"/>
      <c r="CEV49" s="523"/>
      <c r="CEW49" s="523"/>
      <c r="CEX49" s="523"/>
      <c r="CEY49" s="523"/>
      <c r="CEZ49" s="523"/>
      <c r="CFA49" s="523"/>
      <c r="CFB49" s="523"/>
      <c r="CFC49" s="523"/>
      <c r="CFD49" s="523"/>
      <c r="CFE49" s="523"/>
      <c r="CFF49" s="523"/>
      <c r="CFG49" s="523"/>
      <c r="CFH49" s="523"/>
      <c r="CFI49" s="523"/>
      <c r="CFJ49" s="523"/>
      <c r="CFK49" s="523"/>
      <c r="CFL49" s="523"/>
      <c r="CFM49" s="523"/>
      <c r="CFN49" s="523"/>
      <c r="CFO49" s="523"/>
      <c r="CFP49" s="523"/>
      <c r="CFQ49" s="523"/>
      <c r="CFR49" s="523"/>
      <c r="CFS49" s="523"/>
      <c r="CFT49" s="523"/>
      <c r="CFU49" s="523"/>
      <c r="CFV49" s="523"/>
      <c r="CFW49" s="523"/>
      <c r="CFX49" s="523"/>
      <c r="CFY49" s="523"/>
      <c r="CFZ49" s="523"/>
      <c r="CGA49" s="523"/>
      <c r="CGB49" s="523"/>
      <c r="CGC49" s="523"/>
      <c r="CGD49" s="523"/>
      <c r="CGE49" s="523"/>
      <c r="CGF49" s="523"/>
      <c r="CGG49" s="523"/>
      <c r="CGH49" s="523"/>
      <c r="CGI49" s="523"/>
      <c r="CGJ49" s="523"/>
      <c r="CGK49" s="523"/>
      <c r="CGL49" s="523"/>
      <c r="CGM49" s="523"/>
      <c r="CGN49" s="523"/>
      <c r="CGO49" s="523"/>
      <c r="CGP49" s="523"/>
      <c r="CGQ49" s="523"/>
      <c r="CGR49" s="523"/>
      <c r="CGS49" s="523"/>
      <c r="CGT49" s="523"/>
      <c r="CGU49" s="523"/>
      <c r="CGV49" s="523"/>
      <c r="CGW49" s="523"/>
      <c r="CGX49" s="523"/>
      <c r="CGY49" s="523"/>
      <c r="CGZ49" s="523"/>
      <c r="CHA49" s="523"/>
      <c r="CHB49" s="523"/>
      <c r="CHC49" s="523"/>
      <c r="CHD49" s="523"/>
      <c r="CHE49" s="523"/>
      <c r="CHF49" s="523"/>
      <c r="CHG49" s="523"/>
      <c r="CHH49" s="523"/>
      <c r="CHI49" s="523"/>
      <c r="CHJ49" s="523"/>
      <c r="CHK49" s="523"/>
      <c r="CHL49" s="523"/>
      <c r="CHM49" s="523"/>
      <c r="CHN49" s="523"/>
      <c r="CHO49" s="523"/>
      <c r="CHP49" s="523"/>
      <c r="CHQ49" s="523"/>
      <c r="CHR49" s="523"/>
      <c r="CHS49" s="523"/>
      <c r="CHT49" s="523"/>
      <c r="CHU49" s="523"/>
      <c r="CHV49" s="523"/>
      <c r="CHW49" s="523"/>
      <c r="CHX49" s="523"/>
      <c r="CHY49" s="523"/>
      <c r="CHZ49" s="523"/>
      <c r="CIA49" s="523"/>
      <c r="CIB49" s="523"/>
      <c r="CIC49" s="523"/>
      <c r="CID49" s="523"/>
      <c r="CIE49" s="523"/>
      <c r="CIF49" s="523"/>
      <c r="CIG49" s="523"/>
      <c r="CIH49" s="523"/>
      <c r="CII49" s="523"/>
      <c r="CIJ49" s="523"/>
      <c r="CIK49" s="523"/>
      <c r="CIL49" s="523"/>
      <c r="CIM49" s="523"/>
      <c r="CIN49" s="523"/>
      <c r="CIO49" s="523"/>
      <c r="CIP49" s="523"/>
      <c r="CIQ49" s="523"/>
      <c r="CIR49" s="523"/>
      <c r="CIS49" s="523"/>
      <c r="CIT49" s="523"/>
      <c r="CIU49" s="523"/>
      <c r="CIV49" s="523"/>
      <c r="CIW49" s="523"/>
      <c r="CIX49" s="523"/>
      <c r="CIY49" s="523"/>
      <c r="CIZ49" s="523"/>
      <c r="CJA49" s="523"/>
      <c r="CJB49" s="523"/>
      <c r="CJC49" s="523"/>
      <c r="CJD49" s="523"/>
      <c r="CJE49" s="523"/>
      <c r="CJF49" s="523"/>
      <c r="CJG49" s="523"/>
      <c r="CJH49" s="523"/>
      <c r="CJI49" s="523"/>
      <c r="CJJ49" s="523"/>
      <c r="CJK49" s="523"/>
      <c r="CJL49" s="523"/>
      <c r="CJM49" s="523"/>
      <c r="CJN49" s="523"/>
      <c r="CJO49" s="523"/>
      <c r="CJP49" s="523"/>
      <c r="CJQ49" s="523"/>
      <c r="CJR49" s="523"/>
      <c r="CJS49" s="523"/>
      <c r="CJT49" s="523"/>
      <c r="CJU49" s="523"/>
      <c r="CJV49" s="523"/>
      <c r="CJW49" s="523"/>
      <c r="CJX49" s="523"/>
      <c r="CJY49" s="523"/>
      <c r="CJZ49" s="523"/>
      <c r="CKA49" s="523"/>
      <c r="CKB49" s="523"/>
      <c r="CKC49" s="523"/>
      <c r="CKD49" s="523"/>
      <c r="CKE49" s="523"/>
      <c r="CKF49" s="523"/>
      <c r="CKG49" s="523"/>
      <c r="CKH49" s="523"/>
      <c r="CKI49" s="523"/>
      <c r="CKJ49" s="523"/>
      <c r="CKK49" s="523"/>
      <c r="CKL49" s="523"/>
      <c r="CKM49" s="523"/>
      <c r="CKN49" s="523"/>
      <c r="CKO49" s="523"/>
      <c r="CKP49" s="523"/>
      <c r="CKQ49" s="523"/>
      <c r="CKR49" s="523"/>
      <c r="CKS49" s="523"/>
      <c r="CKT49" s="523"/>
      <c r="CKU49" s="523"/>
      <c r="CKV49" s="523"/>
      <c r="CKW49" s="523"/>
      <c r="CKX49" s="523"/>
      <c r="CKY49" s="523"/>
      <c r="CKZ49" s="523"/>
      <c r="CLA49" s="523"/>
      <c r="CLB49" s="523"/>
      <c r="CLC49" s="523"/>
      <c r="CLD49" s="523"/>
      <c r="CLE49" s="523"/>
      <c r="CLF49" s="523"/>
      <c r="CLG49" s="523"/>
      <c r="CLH49" s="523"/>
      <c r="CLI49" s="523"/>
      <c r="CLJ49" s="523"/>
      <c r="CLK49" s="523"/>
      <c r="CLL49" s="523"/>
      <c r="CLM49" s="523"/>
      <c r="CLN49" s="523"/>
      <c r="CLO49" s="523"/>
      <c r="CLP49" s="523"/>
      <c r="CLQ49" s="523"/>
      <c r="CLR49" s="523"/>
      <c r="CLS49" s="523"/>
      <c r="CLT49" s="523"/>
      <c r="CLU49" s="523"/>
      <c r="CLV49" s="523"/>
      <c r="CLW49" s="523"/>
      <c r="CLX49" s="523"/>
      <c r="CLY49" s="523"/>
      <c r="CLZ49" s="523"/>
      <c r="CMA49" s="523"/>
      <c r="CMB49" s="523"/>
      <c r="CMC49" s="523"/>
      <c r="CMD49" s="523"/>
      <c r="CME49" s="523"/>
      <c r="CMF49" s="523"/>
      <c r="CMG49" s="523"/>
      <c r="CMH49" s="523"/>
      <c r="CMI49" s="523"/>
      <c r="CMJ49" s="523"/>
      <c r="CMK49" s="523"/>
      <c r="CML49" s="523"/>
      <c r="CMM49" s="523"/>
      <c r="CMN49" s="523"/>
      <c r="CMO49" s="523"/>
      <c r="CMP49" s="523"/>
      <c r="CMQ49" s="523"/>
      <c r="CMR49" s="523"/>
      <c r="CMS49" s="523"/>
      <c r="CMT49" s="523"/>
      <c r="CMU49" s="523"/>
      <c r="CMV49" s="523"/>
      <c r="CMW49" s="523"/>
      <c r="CMX49" s="523"/>
      <c r="CMY49" s="523"/>
      <c r="CMZ49" s="523"/>
      <c r="CNA49" s="523"/>
      <c r="CNB49" s="523"/>
      <c r="CNC49" s="523"/>
      <c r="CND49" s="523"/>
      <c r="CNE49" s="523"/>
      <c r="CNF49" s="523"/>
      <c r="CNG49" s="523"/>
      <c r="CNH49" s="523"/>
      <c r="CNI49" s="523"/>
      <c r="CNJ49" s="523"/>
      <c r="CNK49" s="523"/>
      <c r="CNL49" s="523"/>
      <c r="CNM49" s="523"/>
      <c r="CNN49" s="523"/>
      <c r="CNO49" s="523"/>
      <c r="CNP49" s="523"/>
      <c r="CNQ49" s="523"/>
      <c r="CNR49" s="523"/>
      <c r="CNS49" s="523"/>
      <c r="CNT49" s="523"/>
      <c r="CNU49" s="523"/>
      <c r="CNV49" s="523"/>
      <c r="CNW49" s="523"/>
      <c r="CNX49" s="523"/>
      <c r="CNY49" s="523"/>
      <c r="CNZ49" s="523"/>
      <c r="COA49" s="523"/>
      <c r="COB49" s="523"/>
      <c r="COC49" s="523"/>
      <c r="COD49" s="523"/>
      <c r="COE49" s="523"/>
      <c r="COF49" s="523"/>
      <c r="COG49" s="523"/>
      <c r="COH49" s="523"/>
      <c r="COI49" s="523"/>
      <c r="COJ49" s="523"/>
      <c r="COK49" s="523"/>
      <c r="COL49" s="523"/>
      <c r="COM49" s="523"/>
      <c r="CON49" s="523"/>
      <c r="COO49" s="523"/>
      <c r="COP49" s="523"/>
      <c r="COQ49" s="523"/>
      <c r="COR49" s="523"/>
      <c r="COS49" s="523"/>
      <c r="COT49" s="523"/>
      <c r="COU49" s="523"/>
      <c r="COV49" s="523"/>
      <c r="COW49" s="523"/>
      <c r="COX49" s="523"/>
      <c r="COY49" s="523"/>
      <c r="COZ49" s="523"/>
      <c r="CPA49" s="523"/>
      <c r="CPB49" s="523"/>
      <c r="CPC49" s="523"/>
      <c r="CPD49" s="523"/>
      <c r="CPE49" s="523"/>
      <c r="CPF49" s="523"/>
      <c r="CPG49" s="523"/>
      <c r="CPH49" s="523"/>
      <c r="CPI49" s="523"/>
      <c r="CPJ49" s="523"/>
      <c r="CPK49" s="523"/>
      <c r="CPL49" s="523"/>
      <c r="CPM49" s="523"/>
      <c r="CPN49" s="523"/>
      <c r="CPO49" s="523"/>
      <c r="CPP49" s="523"/>
      <c r="CPQ49" s="523"/>
      <c r="CPR49" s="523"/>
      <c r="CPS49" s="523"/>
      <c r="CPT49" s="523"/>
      <c r="CPU49" s="523"/>
      <c r="CPV49" s="523"/>
      <c r="CPW49" s="523"/>
      <c r="CPX49" s="523"/>
      <c r="CPY49" s="523"/>
      <c r="CPZ49" s="523"/>
      <c r="CQA49" s="523"/>
      <c r="CQB49" s="523"/>
      <c r="CQC49" s="523"/>
      <c r="CQD49" s="523"/>
      <c r="CQE49" s="523"/>
      <c r="CQF49" s="523"/>
      <c r="CQG49" s="523"/>
      <c r="CQH49" s="523"/>
      <c r="CQI49" s="523"/>
      <c r="CQJ49" s="523"/>
      <c r="CQK49" s="523"/>
      <c r="CQL49" s="523"/>
      <c r="CQM49" s="523"/>
      <c r="CQN49" s="523"/>
      <c r="CQO49" s="523"/>
      <c r="CQP49" s="523"/>
      <c r="CQQ49" s="523"/>
      <c r="CQR49" s="523"/>
      <c r="CQS49" s="523"/>
      <c r="CQT49" s="523"/>
      <c r="CQU49" s="523"/>
      <c r="CQV49" s="523"/>
      <c r="CQW49" s="523"/>
      <c r="CQX49" s="523"/>
      <c r="CQY49" s="523"/>
      <c r="CQZ49" s="523"/>
      <c r="CRA49" s="523"/>
      <c r="CRB49" s="523"/>
      <c r="CRC49" s="523"/>
      <c r="CRD49" s="523"/>
      <c r="CRE49" s="523"/>
      <c r="CRF49" s="523"/>
      <c r="CRG49" s="523"/>
      <c r="CRH49" s="523"/>
      <c r="CRI49" s="523"/>
      <c r="CRJ49" s="523"/>
      <c r="CRK49" s="523"/>
      <c r="CRL49" s="523"/>
      <c r="CRM49" s="523"/>
      <c r="CRN49" s="523"/>
      <c r="CRO49" s="523"/>
      <c r="CRP49" s="523"/>
      <c r="CRQ49" s="523"/>
      <c r="CRR49" s="523"/>
      <c r="CRS49" s="523"/>
      <c r="CRT49" s="523"/>
      <c r="CRU49" s="523"/>
      <c r="CRV49" s="523"/>
      <c r="CRW49" s="523"/>
      <c r="CRX49" s="523"/>
      <c r="CRY49" s="523"/>
      <c r="CRZ49" s="523"/>
      <c r="CSA49" s="523"/>
      <c r="CSB49" s="523"/>
      <c r="CSC49" s="523"/>
      <c r="CSD49" s="523"/>
      <c r="CSE49" s="523"/>
      <c r="CSF49" s="523"/>
      <c r="CSG49" s="523"/>
      <c r="CSH49" s="523"/>
      <c r="CSI49" s="523"/>
      <c r="CSJ49" s="523"/>
      <c r="CSK49" s="523"/>
      <c r="CSL49" s="523"/>
      <c r="CSM49" s="523"/>
      <c r="CSN49" s="523"/>
      <c r="CSO49" s="523"/>
      <c r="CSP49" s="523"/>
      <c r="CSQ49" s="523"/>
      <c r="CSR49" s="523"/>
      <c r="CSS49" s="523"/>
      <c r="CST49" s="523"/>
      <c r="CSU49" s="523"/>
      <c r="CSV49" s="523"/>
      <c r="CSW49" s="523"/>
      <c r="CSX49" s="523"/>
      <c r="CSY49" s="523"/>
      <c r="CSZ49" s="523"/>
      <c r="CTA49" s="523"/>
      <c r="CTB49" s="523"/>
      <c r="CTC49" s="523"/>
      <c r="CTD49" s="523"/>
      <c r="CTE49" s="523"/>
      <c r="CTF49" s="523"/>
      <c r="CTG49" s="523"/>
      <c r="CTH49" s="523"/>
      <c r="CTI49" s="523"/>
      <c r="CTJ49" s="523"/>
      <c r="CTK49" s="523"/>
      <c r="CTL49" s="523"/>
      <c r="CTM49" s="523"/>
      <c r="CTN49" s="523"/>
      <c r="CTO49" s="523"/>
      <c r="CTP49" s="523"/>
      <c r="CTQ49" s="523"/>
      <c r="CTR49" s="523"/>
      <c r="CTS49" s="523"/>
      <c r="CTT49" s="523"/>
      <c r="CTU49" s="523"/>
      <c r="CTV49" s="523"/>
      <c r="CTW49" s="523"/>
      <c r="CTX49" s="523"/>
      <c r="CTY49" s="523"/>
      <c r="CTZ49" s="523"/>
      <c r="CUA49" s="523"/>
      <c r="CUB49" s="523"/>
      <c r="CUC49" s="523"/>
      <c r="CUD49" s="523"/>
      <c r="CUE49" s="523"/>
      <c r="CUF49" s="523"/>
      <c r="CUG49" s="523"/>
      <c r="CUH49" s="523"/>
      <c r="CUI49" s="523"/>
      <c r="CUJ49" s="523"/>
      <c r="CUK49" s="523"/>
      <c r="CUL49" s="523"/>
      <c r="CUM49" s="523"/>
      <c r="CUN49" s="523"/>
      <c r="CUO49" s="523"/>
      <c r="CUP49" s="523"/>
      <c r="CUQ49" s="523"/>
      <c r="CUR49" s="523"/>
      <c r="CUS49" s="523"/>
      <c r="CUT49" s="523"/>
      <c r="CUU49" s="523"/>
      <c r="CUV49" s="523"/>
      <c r="CUW49" s="523"/>
      <c r="CUX49" s="523"/>
      <c r="CUY49" s="523"/>
      <c r="CUZ49" s="523"/>
      <c r="CVA49" s="523"/>
      <c r="CVB49" s="523"/>
      <c r="CVC49" s="523"/>
      <c r="CVD49" s="523"/>
      <c r="CVE49" s="523"/>
      <c r="CVF49" s="523"/>
      <c r="CVG49" s="523"/>
      <c r="CVH49" s="523"/>
      <c r="CVI49" s="523"/>
      <c r="CVJ49" s="523"/>
      <c r="CVK49" s="523"/>
      <c r="CVL49" s="523"/>
      <c r="CVM49" s="523"/>
      <c r="CVN49" s="523"/>
      <c r="CVO49" s="523"/>
      <c r="CVP49" s="523"/>
      <c r="CVQ49" s="523"/>
      <c r="CVR49" s="523"/>
      <c r="CVS49" s="523"/>
      <c r="CVT49" s="523"/>
      <c r="CVU49" s="523"/>
      <c r="CVV49" s="523"/>
      <c r="CVW49" s="523"/>
      <c r="CVX49" s="523"/>
      <c r="CVY49" s="523"/>
      <c r="CVZ49" s="523"/>
      <c r="CWA49" s="523"/>
      <c r="CWB49" s="523"/>
      <c r="CWC49" s="523"/>
      <c r="CWD49" s="523"/>
      <c r="CWE49" s="523"/>
      <c r="CWF49" s="523"/>
      <c r="CWG49" s="523"/>
      <c r="CWH49" s="523"/>
      <c r="CWI49" s="523"/>
      <c r="CWJ49" s="523"/>
      <c r="CWK49" s="523"/>
      <c r="CWL49" s="523"/>
      <c r="CWM49" s="523"/>
      <c r="CWN49" s="523"/>
      <c r="CWO49" s="523"/>
      <c r="CWP49" s="523"/>
      <c r="CWQ49" s="523"/>
      <c r="CWR49" s="523"/>
      <c r="CWS49" s="523"/>
      <c r="CWT49" s="523"/>
      <c r="CWU49" s="523"/>
      <c r="CWV49" s="523"/>
      <c r="CWW49" s="523"/>
      <c r="CWX49" s="523"/>
      <c r="CWY49" s="523"/>
      <c r="CWZ49" s="523"/>
      <c r="CXA49" s="523"/>
      <c r="CXB49" s="523"/>
      <c r="CXC49" s="523"/>
      <c r="CXD49" s="523"/>
      <c r="CXE49" s="523"/>
      <c r="CXF49" s="523"/>
      <c r="CXG49" s="523"/>
      <c r="CXH49" s="523"/>
      <c r="CXI49" s="523"/>
      <c r="CXJ49" s="523"/>
      <c r="CXK49" s="523"/>
      <c r="CXL49" s="523"/>
      <c r="CXM49" s="523"/>
      <c r="CXN49" s="523"/>
      <c r="CXO49" s="523"/>
      <c r="CXP49" s="523"/>
      <c r="CXQ49" s="523"/>
      <c r="CXR49" s="523"/>
      <c r="CXS49" s="523"/>
      <c r="CXT49" s="523"/>
      <c r="CXU49" s="523"/>
      <c r="CXV49" s="523"/>
      <c r="CXW49" s="523"/>
      <c r="CXX49" s="523"/>
      <c r="CXY49" s="523"/>
      <c r="CXZ49" s="523"/>
      <c r="CYA49" s="523"/>
      <c r="CYB49" s="523"/>
      <c r="CYC49" s="523"/>
      <c r="CYD49" s="523"/>
      <c r="CYE49" s="523"/>
      <c r="CYF49" s="523"/>
      <c r="CYG49" s="523"/>
      <c r="CYH49" s="523"/>
      <c r="CYI49" s="523"/>
      <c r="CYJ49" s="523"/>
      <c r="CYK49" s="523"/>
      <c r="CYL49" s="523"/>
      <c r="CYM49" s="523"/>
      <c r="CYN49" s="523"/>
      <c r="CYO49" s="523"/>
      <c r="CYP49" s="523"/>
      <c r="CYQ49" s="523"/>
      <c r="CYR49" s="523"/>
      <c r="CYS49" s="523"/>
      <c r="CYT49" s="523"/>
      <c r="CYU49" s="523"/>
      <c r="CYV49" s="523"/>
      <c r="CYW49" s="523"/>
      <c r="CYX49" s="523"/>
      <c r="CYY49" s="523"/>
      <c r="CYZ49" s="523"/>
      <c r="CZA49" s="523"/>
      <c r="CZB49" s="523"/>
      <c r="CZC49" s="523"/>
      <c r="CZD49" s="523"/>
      <c r="CZE49" s="523"/>
      <c r="CZF49" s="523"/>
      <c r="CZG49" s="523"/>
      <c r="CZH49" s="523"/>
      <c r="CZI49" s="523"/>
      <c r="CZJ49" s="523"/>
      <c r="CZK49" s="523"/>
      <c r="CZL49" s="523"/>
      <c r="CZM49" s="523"/>
      <c r="CZN49" s="523"/>
      <c r="CZO49" s="523"/>
      <c r="CZP49" s="523"/>
      <c r="CZQ49" s="523"/>
      <c r="CZR49" s="523"/>
      <c r="CZS49" s="523"/>
      <c r="CZT49" s="523"/>
      <c r="CZU49" s="523"/>
      <c r="CZV49" s="523"/>
      <c r="CZW49" s="523"/>
      <c r="CZX49" s="523"/>
      <c r="CZY49" s="523"/>
      <c r="CZZ49" s="523"/>
      <c r="DAA49" s="523"/>
      <c r="DAB49" s="523"/>
      <c r="DAC49" s="523"/>
      <c r="DAD49" s="523"/>
      <c r="DAE49" s="523"/>
      <c r="DAF49" s="523"/>
      <c r="DAG49" s="523"/>
      <c r="DAH49" s="523"/>
      <c r="DAI49" s="523"/>
      <c r="DAJ49" s="523"/>
      <c r="DAK49" s="523"/>
      <c r="DAL49" s="523"/>
      <c r="DAM49" s="523"/>
      <c r="DAN49" s="523"/>
      <c r="DAO49" s="523"/>
      <c r="DAP49" s="523"/>
      <c r="DAQ49" s="523"/>
      <c r="DAR49" s="523"/>
      <c r="DAS49" s="523"/>
      <c r="DAT49" s="523"/>
      <c r="DAU49" s="523"/>
      <c r="DAV49" s="523"/>
      <c r="DAW49" s="523"/>
      <c r="DAX49" s="523"/>
      <c r="DAY49" s="523"/>
      <c r="DAZ49" s="523"/>
      <c r="DBA49" s="523"/>
      <c r="DBB49" s="523"/>
      <c r="DBC49" s="523"/>
      <c r="DBD49" s="523"/>
      <c r="DBE49" s="523"/>
      <c r="DBF49" s="523"/>
      <c r="DBG49" s="523"/>
      <c r="DBH49" s="523"/>
      <c r="DBI49" s="523"/>
      <c r="DBJ49" s="523"/>
      <c r="DBK49" s="523"/>
      <c r="DBL49" s="523"/>
      <c r="DBM49" s="523"/>
      <c r="DBN49" s="523"/>
      <c r="DBO49" s="523"/>
      <c r="DBP49" s="523"/>
      <c r="DBQ49" s="523"/>
      <c r="DBR49" s="523"/>
      <c r="DBS49" s="523"/>
      <c r="DBT49" s="523"/>
      <c r="DBU49" s="523"/>
      <c r="DBV49" s="523"/>
      <c r="DBW49" s="523"/>
      <c r="DBX49" s="523"/>
      <c r="DBY49" s="523"/>
      <c r="DBZ49" s="523"/>
      <c r="DCA49" s="523"/>
      <c r="DCB49" s="523"/>
      <c r="DCC49" s="523"/>
      <c r="DCD49" s="523"/>
      <c r="DCE49" s="523"/>
      <c r="DCF49" s="523"/>
      <c r="DCG49" s="523"/>
      <c r="DCH49" s="523"/>
      <c r="DCI49" s="523"/>
      <c r="DCJ49" s="523"/>
      <c r="DCK49" s="523"/>
      <c r="DCL49" s="523"/>
      <c r="DCM49" s="523"/>
      <c r="DCN49" s="523"/>
      <c r="DCO49" s="523"/>
      <c r="DCP49" s="523"/>
      <c r="DCQ49" s="523"/>
      <c r="DCR49" s="523"/>
      <c r="DCS49" s="523"/>
      <c r="DCT49" s="523"/>
      <c r="DCU49" s="523"/>
      <c r="DCV49" s="523"/>
      <c r="DCW49" s="523"/>
      <c r="DCX49" s="523"/>
      <c r="DCY49" s="523"/>
      <c r="DCZ49" s="523"/>
      <c r="DDA49" s="523"/>
      <c r="DDB49" s="523"/>
      <c r="DDC49" s="523"/>
      <c r="DDD49" s="523"/>
      <c r="DDE49" s="523"/>
      <c r="DDF49" s="523"/>
      <c r="DDG49" s="523"/>
      <c r="DDH49" s="523"/>
      <c r="DDI49" s="523"/>
      <c r="DDJ49" s="523"/>
      <c r="DDK49" s="523"/>
      <c r="DDL49" s="523"/>
      <c r="DDM49" s="523"/>
      <c r="DDN49" s="523"/>
      <c r="DDO49" s="523"/>
      <c r="DDP49" s="523"/>
      <c r="DDQ49" s="523"/>
      <c r="DDR49" s="523"/>
      <c r="DDS49" s="523"/>
      <c r="DDT49" s="523"/>
      <c r="DDU49" s="523"/>
      <c r="DDV49" s="523"/>
      <c r="DDW49" s="523"/>
      <c r="DDX49" s="523"/>
      <c r="DDY49" s="523"/>
      <c r="DDZ49" s="523"/>
      <c r="DEA49" s="523"/>
      <c r="DEB49" s="523"/>
      <c r="DEC49" s="523"/>
      <c r="DED49" s="523"/>
      <c r="DEE49" s="523"/>
      <c r="DEF49" s="523"/>
      <c r="DEG49" s="523"/>
      <c r="DEH49" s="523"/>
      <c r="DEI49" s="523"/>
      <c r="DEJ49" s="523"/>
      <c r="DEK49" s="523"/>
      <c r="DEL49" s="523"/>
      <c r="DEM49" s="523"/>
      <c r="DEN49" s="523"/>
      <c r="DEO49" s="523"/>
      <c r="DEP49" s="523"/>
      <c r="DEQ49" s="523"/>
      <c r="DER49" s="523"/>
      <c r="DES49" s="523"/>
      <c r="DET49" s="523"/>
      <c r="DEU49" s="523"/>
      <c r="DEV49" s="523"/>
      <c r="DEW49" s="523"/>
      <c r="DEX49" s="523"/>
      <c r="DEY49" s="523"/>
      <c r="DEZ49" s="523"/>
      <c r="DFA49" s="523"/>
      <c r="DFB49" s="523"/>
      <c r="DFC49" s="523"/>
      <c r="DFD49" s="523"/>
      <c r="DFE49" s="523"/>
      <c r="DFF49" s="523"/>
      <c r="DFG49" s="523"/>
      <c r="DFH49" s="523"/>
      <c r="DFI49" s="523"/>
      <c r="DFJ49" s="523"/>
      <c r="DFK49" s="523"/>
      <c r="DFL49" s="523"/>
      <c r="DFM49" s="523"/>
      <c r="DFN49" s="523"/>
      <c r="DFO49" s="523"/>
      <c r="DFP49" s="523"/>
      <c r="DFQ49" s="523"/>
      <c r="DFR49" s="523"/>
      <c r="DFS49" s="523"/>
      <c r="DFT49" s="523"/>
      <c r="DFU49" s="523"/>
      <c r="DFV49" s="523"/>
      <c r="DFW49" s="523"/>
      <c r="DFX49" s="523"/>
      <c r="DFY49" s="523"/>
      <c r="DFZ49" s="523"/>
      <c r="DGA49" s="523"/>
      <c r="DGB49" s="523"/>
      <c r="DGC49" s="523"/>
      <c r="DGD49" s="523"/>
      <c r="DGE49" s="523"/>
      <c r="DGF49" s="523"/>
      <c r="DGG49" s="523"/>
      <c r="DGH49" s="523"/>
      <c r="DGI49" s="523"/>
      <c r="DGJ49" s="523"/>
      <c r="DGK49" s="523"/>
      <c r="DGL49" s="523"/>
      <c r="DGM49" s="523"/>
      <c r="DGN49" s="523"/>
      <c r="DGO49" s="523"/>
      <c r="DGP49" s="523"/>
      <c r="DGQ49" s="523"/>
      <c r="DGR49" s="523"/>
      <c r="DGS49" s="523"/>
      <c r="DGT49" s="523"/>
      <c r="DGU49" s="523"/>
      <c r="DGV49" s="523"/>
      <c r="DGW49" s="523"/>
      <c r="DGX49" s="523"/>
      <c r="DGY49" s="523"/>
      <c r="DGZ49" s="523"/>
      <c r="DHA49" s="523"/>
      <c r="DHB49" s="523"/>
      <c r="DHC49" s="523"/>
      <c r="DHD49" s="523"/>
      <c r="DHE49" s="523"/>
      <c r="DHF49" s="523"/>
      <c r="DHG49" s="523"/>
      <c r="DHH49" s="523"/>
      <c r="DHI49" s="523"/>
      <c r="DHJ49" s="523"/>
      <c r="DHK49" s="523"/>
      <c r="DHL49" s="523"/>
      <c r="DHM49" s="523"/>
      <c r="DHN49" s="523"/>
      <c r="DHO49" s="523"/>
      <c r="DHP49" s="523"/>
      <c r="DHQ49" s="523"/>
      <c r="DHR49" s="523"/>
      <c r="DHS49" s="523"/>
      <c r="DHT49" s="523"/>
      <c r="DHU49" s="523"/>
      <c r="DHV49" s="523"/>
      <c r="DHW49" s="523"/>
      <c r="DHX49" s="523"/>
      <c r="DHY49" s="523"/>
      <c r="DHZ49" s="523"/>
      <c r="DIA49" s="523"/>
      <c r="DIB49" s="523"/>
      <c r="DIC49" s="523"/>
      <c r="DID49" s="523"/>
      <c r="DIE49" s="523"/>
      <c r="DIF49" s="523"/>
      <c r="DIG49" s="523"/>
      <c r="DIH49" s="523"/>
      <c r="DII49" s="523"/>
      <c r="DIJ49" s="523"/>
      <c r="DIK49" s="523"/>
      <c r="DIL49" s="523"/>
      <c r="DIM49" s="523"/>
      <c r="DIN49" s="523"/>
      <c r="DIO49" s="523"/>
      <c r="DIP49" s="523"/>
      <c r="DIQ49" s="523"/>
      <c r="DIR49" s="523"/>
      <c r="DIS49" s="523"/>
      <c r="DIT49" s="523"/>
      <c r="DIU49" s="523"/>
      <c r="DIV49" s="523"/>
      <c r="DIW49" s="523"/>
      <c r="DIX49" s="523"/>
      <c r="DIY49" s="523"/>
      <c r="DIZ49" s="523"/>
      <c r="DJA49" s="523"/>
      <c r="DJB49" s="523"/>
      <c r="DJC49" s="523"/>
      <c r="DJD49" s="523"/>
      <c r="DJE49" s="523"/>
      <c r="DJF49" s="523"/>
      <c r="DJG49" s="523"/>
      <c r="DJH49" s="523"/>
      <c r="DJI49" s="523"/>
      <c r="DJJ49" s="523"/>
      <c r="DJK49" s="523"/>
      <c r="DJL49" s="523"/>
      <c r="DJM49" s="523"/>
      <c r="DJN49" s="523"/>
      <c r="DJO49" s="523"/>
      <c r="DJP49" s="523"/>
      <c r="DJQ49" s="523"/>
      <c r="DJR49" s="523"/>
      <c r="DJS49" s="523"/>
      <c r="DJT49" s="523"/>
      <c r="DJU49" s="523"/>
      <c r="DJV49" s="523"/>
      <c r="DJW49" s="523"/>
      <c r="DJX49" s="523"/>
      <c r="DJY49" s="523"/>
      <c r="DJZ49" s="523"/>
      <c r="DKA49" s="523"/>
      <c r="DKB49" s="523"/>
      <c r="DKC49" s="523"/>
      <c r="DKD49" s="523"/>
      <c r="DKE49" s="523"/>
      <c r="DKF49" s="523"/>
      <c r="DKG49" s="523"/>
      <c r="DKH49" s="523"/>
      <c r="DKI49" s="523"/>
      <c r="DKJ49" s="523"/>
      <c r="DKK49" s="523"/>
      <c r="DKL49" s="523"/>
      <c r="DKM49" s="523"/>
      <c r="DKN49" s="523"/>
      <c r="DKO49" s="523"/>
      <c r="DKP49" s="523"/>
      <c r="DKQ49" s="523"/>
      <c r="DKR49" s="523"/>
      <c r="DKS49" s="523"/>
      <c r="DKT49" s="523"/>
      <c r="DKU49" s="523"/>
      <c r="DKV49" s="523"/>
      <c r="DKW49" s="523"/>
      <c r="DKX49" s="523"/>
      <c r="DKY49" s="523"/>
      <c r="DKZ49" s="523"/>
      <c r="DLA49" s="523"/>
      <c r="DLB49" s="523"/>
      <c r="DLC49" s="523"/>
      <c r="DLD49" s="523"/>
      <c r="DLE49" s="523"/>
      <c r="DLF49" s="523"/>
      <c r="DLG49" s="523"/>
      <c r="DLH49" s="523"/>
      <c r="DLI49" s="523"/>
      <c r="DLJ49" s="523"/>
      <c r="DLK49" s="523"/>
      <c r="DLL49" s="523"/>
      <c r="DLM49" s="523"/>
      <c r="DLN49" s="523"/>
      <c r="DLO49" s="523"/>
      <c r="DLP49" s="523"/>
      <c r="DLQ49" s="523"/>
      <c r="DLR49" s="523"/>
      <c r="DLS49" s="523"/>
      <c r="DLT49" s="523"/>
      <c r="DLU49" s="523"/>
      <c r="DLV49" s="523"/>
      <c r="DLW49" s="523"/>
      <c r="DLX49" s="523"/>
      <c r="DLY49" s="523"/>
      <c r="DLZ49" s="523"/>
      <c r="DMA49" s="523"/>
      <c r="DMB49" s="523"/>
      <c r="DMC49" s="523"/>
      <c r="DMD49" s="523"/>
      <c r="DME49" s="523"/>
      <c r="DMF49" s="523"/>
      <c r="DMG49" s="523"/>
      <c r="DMH49" s="523"/>
      <c r="DMI49" s="523"/>
      <c r="DMJ49" s="523"/>
      <c r="DMK49" s="523"/>
      <c r="DML49" s="523"/>
      <c r="DMM49" s="523"/>
      <c r="DMN49" s="523"/>
      <c r="DMO49" s="523"/>
      <c r="DMP49" s="523"/>
      <c r="DMQ49" s="523"/>
      <c r="DMR49" s="523"/>
      <c r="DMS49" s="523"/>
      <c r="DMT49" s="523"/>
      <c r="DMU49" s="523"/>
      <c r="DMV49" s="523"/>
      <c r="DMW49" s="523"/>
      <c r="DMX49" s="523"/>
      <c r="DMY49" s="523"/>
      <c r="DMZ49" s="523"/>
      <c r="DNA49" s="523"/>
      <c r="DNB49" s="523"/>
      <c r="DNC49" s="523"/>
      <c r="DND49" s="523"/>
      <c r="DNE49" s="523"/>
      <c r="DNF49" s="523"/>
      <c r="DNG49" s="523"/>
      <c r="DNH49" s="523"/>
      <c r="DNI49" s="523"/>
      <c r="DNJ49" s="523"/>
      <c r="DNK49" s="523"/>
      <c r="DNL49" s="523"/>
      <c r="DNM49" s="523"/>
      <c r="DNN49" s="523"/>
      <c r="DNO49" s="523"/>
      <c r="DNP49" s="523"/>
      <c r="DNQ49" s="523"/>
      <c r="DNR49" s="523"/>
      <c r="DNS49" s="523"/>
      <c r="DNT49" s="523"/>
      <c r="DNU49" s="523"/>
      <c r="DNV49" s="523"/>
      <c r="DNW49" s="523"/>
      <c r="DNX49" s="523"/>
      <c r="DNY49" s="523"/>
      <c r="DNZ49" s="523"/>
      <c r="DOA49" s="523"/>
      <c r="DOB49" s="523"/>
      <c r="DOC49" s="523"/>
      <c r="DOD49" s="523"/>
      <c r="DOE49" s="523"/>
      <c r="DOF49" s="523"/>
      <c r="DOG49" s="523"/>
      <c r="DOH49" s="523"/>
      <c r="DOI49" s="523"/>
      <c r="DOJ49" s="523"/>
      <c r="DOK49" s="523"/>
      <c r="DOL49" s="523"/>
      <c r="DOM49" s="523"/>
      <c r="DON49" s="523"/>
      <c r="DOO49" s="523"/>
      <c r="DOP49" s="523"/>
      <c r="DOQ49" s="523"/>
      <c r="DOR49" s="523"/>
      <c r="DOS49" s="523"/>
      <c r="DOT49" s="523"/>
      <c r="DOU49" s="523"/>
      <c r="DOV49" s="523"/>
      <c r="DOW49" s="523"/>
      <c r="DOX49" s="523"/>
      <c r="DOY49" s="523"/>
      <c r="DOZ49" s="523"/>
      <c r="DPA49" s="523"/>
      <c r="DPB49" s="523"/>
      <c r="DPC49" s="523"/>
      <c r="DPD49" s="523"/>
      <c r="DPE49" s="523"/>
      <c r="DPF49" s="523"/>
      <c r="DPG49" s="523"/>
      <c r="DPH49" s="523"/>
      <c r="DPI49" s="523"/>
      <c r="DPJ49" s="523"/>
      <c r="DPK49" s="523"/>
      <c r="DPL49" s="523"/>
      <c r="DPM49" s="523"/>
      <c r="DPN49" s="523"/>
      <c r="DPO49" s="523"/>
      <c r="DPP49" s="523"/>
      <c r="DPQ49" s="523"/>
      <c r="DPR49" s="523"/>
      <c r="DPS49" s="523"/>
      <c r="DPT49" s="523"/>
      <c r="DPU49" s="523"/>
      <c r="DPV49" s="523"/>
      <c r="DPW49" s="523"/>
      <c r="DPX49" s="523"/>
      <c r="DPY49" s="523"/>
      <c r="DPZ49" s="523"/>
      <c r="DQA49" s="523"/>
      <c r="DQB49" s="523"/>
      <c r="DQC49" s="523"/>
      <c r="DQD49" s="523"/>
      <c r="DQE49" s="523"/>
      <c r="DQF49" s="523"/>
      <c r="DQG49" s="523"/>
      <c r="DQH49" s="523"/>
      <c r="DQI49" s="523"/>
      <c r="DQJ49" s="523"/>
      <c r="DQK49" s="523"/>
      <c r="DQL49" s="523"/>
      <c r="DQM49" s="523"/>
      <c r="DQN49" s="523"/>
      <c r="DQO49" s="523"/>
      <c r="DQP49" s="523"/>
      <c r="DQQ49" s="523"/>
      <c r="DQR49" s="523"/>
      <c r="DQS49" s="523"/>
      <c r="DQT49" s="523"/>
      <c r="DQU49" s="523"/>
      <c r="DQV49" s="523"/>
      <c r="DQW49" s="523"/>
      <c r="DQX49" s="523"/>
      <c r="DQY49" s="523"/>
      <c r="DQZ49" s="523"/>
      <c r="DRA49" s="523"/>
      <c r="DRB49" s="523"/>
      <c r="DRC49" s="523"/>
      <c r="DRD49" s="523"/>
      <c r="DRE49" s="523"/>
      <c r="DRF49" s="523"/>
      <c r="DRG49" s="523"/>
      <c r="DRH49" s="523"/>
      <c r="DRI49" s="523"/>
      <c r="DRJ49" s="523"/>
      <c r="DRK49" s="523"/>
      <c r="DRL49" s="523"/>
      <c r="DRM49" s="523"/>
      <c r="DRN49" s="523"/>
      <c r="DRO49" s="523"/>
      <c r="DRP49" s="523"/>
      <c r="DRQ49" s="523"/>
      <c r="DRR49" s="523"/>
      <c r="DRS49" s="523"/>
      <c r="DRT49" s="523"/>
      <c r="DRU49" s="523"/>
      <c r="DRV49" s="523"/>
      <c r="DRW49" s="523"/>
      <c r="DRX49" s="523"/>
      <c r="DRY49" s="523"/>
      <c r="DRZ49" s="523"/>
      <c r="DSA49" s="523"/>
      <c r="DSB49" s="523"/>
      <c r="DSC49" s="523"/>
      <c r="DSD49" s="523"/>
      <c r="DSE49" s="523"/>
      <c r="DSF49" s="523"/>
      <c r="DSG49" s="523"/>
      <c r="DSH49" s="523"/>
      <c r="DSI49" s="523"/>
      <c r="DSJ49" s="523"/>
      <c r="DSK49" s="523"/>
      <c r="DSL49" s="523"/>
      <c r="DSM49" s="523"/>
      <c r="DSN49" s="523"/>
      <c r="DSO49" s="523"/>
      <c r="DSP49" s="523"/>
      <c r="DSQ49" s="523"/>
      <c r="DSR49" s="523"/>
      <c r="DSS49" s="523"/>
      <c r="DST49" s="523"/>
      <c r="DSU49" s="523"/>
      <c r="DSV49" s="523"/>
      <c r="DSW49" s="523"/>
      <c r="DSX49" s="523"/>
      <c r="DSY49" s="523"/>
      <c r="DSZ49" s="523"/>
      <c r="DTA49" s="523"/>
      <c r="DTB49" s="523"/>
      <c r="DTC49" s="523"/>
      <c r="DTD49" s="523"/>
      <c r="DTE49" s="523"/>
      <c r="DTF49" s="523"/>
      <c r="DTG49" s="523"/>
      <c r="DTH49" s="523"/>
      <c r="DTI49" s="523"/>
      <c r="DTJ49" s="523"/>
      <c r="DTK49" s="523"/>
      <c r="DTL49" s="523"/>
      <c r="DTM49" s="523"/>
      <c r="DTN49" s="523"/>
      <c r="DTO49" s="523"/>
      <c r="DTP49" s="523"/>
      <c r="DTQ49" s="523"/>
      <c r="DTR49" s="523"/>
      <c r="DTS49" s="523"/>
      <c r="DTT49" s="523"/>
      <c r="DTU49" s="523"/>
      <c r="DTV49" s="523"/>
      <c r="DTW49" s="523"/>
      <c r="DTX49" s="523"/>
      <c r="DTY49" s="523"/>
      <c r="DTZ49" s="523"/>
      <c r="DUA49" s="523"/>
      <c r="DUB49" s="523"/>
      <c r="DUC49" s="523"/>
      <c r="DUD49" s="523"/>
      <c r="DUE49" s="523"/>
      <c r="DUF49" s="523"/>
      <c r="DUG49" s="523"/>
      <c r="DUH49" s="523"/>
      <c r="DUI49" s="523"/>
      <c r="DUJ49" s="523"/>
      <c r="DUK49" s="523"/>
      <c r="DUL49" s="523"/>
      <c r="DUM49" s="523"/>
      <c r="DUN49" s="523"/>
      <c r="DUO49" s="523"/>
      <c r="DUP49" s="523"/>
      <c r="DUQ49" s="523"/>
      <c r="DUR49" s="523"/>
      <c r="DUS49" s="523"/>
      <c r="DUT49" s="523"/>
      <c r="DUU49" s="523"/>
      <c r="DUV49" s="523"/>
      <c r="DUW49" s="523"/>
      <c r="DUX49" s="523"/>
      <c r="DUY49" s="523"/>
      <c r="DUZ49" s="523"/>
      <c r="DVA49" s="523"/>
      <c r="DVB49" s="523"/>
      <c r="DVC49" s="523"/>
      <c r="DVD49" s="523"/>
      <c r="DVE49" s="523"/>
      <c r="DVF49" s="523"/>
      <c r="DVG49" s="523"/>
      <c r="DVH49" s="523"/>
      <c r="DVI49" s="523"/>
      <c r="DVJ49" s="523"/>
      <c r="DVK49" s="523"/>
      <c r="DVL49" s="523"/>
      <c r="DVM49" s="523"/>
      <c r="DVN49" s="523"/>
      <c r="DVO49" s="523"/>
      <c r="DVP49" s="523"/>
      <c r="DVQ49" s="523"/>
      <c r="DVR49" s="523"/>
      <c r="DVS49" s="523"/>
      <c r="DVT49" s="523"/>
      <c r="DVU49" s="523"/>
      <c r="DVV49" s="523"/>
      <c r="DVW49" s="523"/>
      <c r="DVX49" s="523"/>
      <c r="DVY49" s="523"/>
      <c r="DVZ49" s="523"/>
      <c r="DWA49" s="523"/>
      <c r="DWB49" s="523"/>
      <c r="DWC49" s="523"/>
      <c r="DWD49" s="523"/>
      <c r="DWE49" s="523"/>
      <c r="DWF49" s="523"/>
      <c r="DWG49" s="523"/>
      <c r="DWH49" s="523"/>
      <c r="DWI49" s="523"/>
      <c r="DWJ49" s="523"/>
      <c r="DWK49" s="523"/>
      <c r="DWL49" s="523"/>
      <c r="DWM49" s="523"/>
      <c r="DWN49" s="523"/>
      <c r="DWO49" s="523"/>
      <c r="DWP49" s="523"/>
      <c r="DWQ49" s="523"/>
      <c r="DWR49" s="523"/>
      <c r="DWS49" s="523"/>
      <c r="DWT49" s="523"/>
      <c r="DWU49" s="523"/>
      <c r="DWV49" s="523"/>
      <c r="DWW49" s="523"/>
      <c r="DWX49" s="523"/>
      <c r="DWY49" s="523"/>
      <c r="DWZ49" s="523"/>
      <c r="DXA49" s="523"/>
      <c r="DXB49" s="523"/>
      <c r="DXC49" s="523"/>
      <c r="DXD49" s="523"/>
      <c r="DXE49" s="523"/>
      <c r="DXF49" s="523"/>
      <c r="DXG49" s="523"/>
      <c r="DXH49" s="523"/>
      <c r="DXI49" s="523"/>
      <c r="DXJ49" s="523"/>
      <c r="DXK49" s="523"/>
      <c r="DXL49" s="523"/>
      <c r="DXM49" s="523"/>
      <c r="DXN49" s="523"/>
      <c r="DXO49" s="523"/>
      <c r="DXP49" s="523"/>
      <c r="DXQ49" s="523"/>
      <c r="DXR49" s="523"/>
      <c r="DXS49" s="523"/>
      <c r="DXT49" s="523"/>
      <c r="DXU49" s="523"/>
      <c r="DXV49" s="523"/>
      <c r="DXW49" s="523"/>
      <c r="DXX49" s="523"/>
      <c r="DXY49" s="523"/>
      <c r="DXZ49" s="523"/>
      <c r="DYA49" s="523"/>
      <c r="DYB49" s="523"/>
      <c r="DYC49" s="523"/>
      <c r="DYD49" s="523"/>
      <c r="DYE49" s="523"/>
      <c r="DYF49" s="523"/>
      <c r="DYG49" s="523"/>
      <c r="DYH49" s="523"/>
      <c r="DYI49" s="523"/>
      <c r="DYJ49" s="523"/>
      <c r="DYK49" s="523"/>
      <c r="DYL49" s="523"/>
      <c r="DYM49" s="523"/>
      <c r="DYN49" s="523"/>
      <c r="DYO49" s="523"/>
      <c r="DYP49" s="523"/>
      <c r="DYQ49" s="523"/>
      <c r="DYR49" s="523"/>
      <c r="DYS49" s="523"/>
      <c r="DYT49" s="523"/>
      <c r="DYU49" s="523"/>
      <c r="DYV49" s="523"/>
      <c r="DYW49" s="523"/>
      <c r="DYX49" s="523"/>
      <c r="DYY49" s="523"/>
      <c r="DYZ49" s="523"/>
      <c r="DZA49" s="523"/>
      <c r="DZB49" s="523"/>
      <c r="DZC49" s="523"/>
      <c r="DZD49" s="523"/>
      <c r="DZE49" s="523"/>
      <c r="DZF49" s="523"/>
      <c r="DZG49" s="523"/>
      <c r="DZH49" s="523"/>
      <c r="DZI49" s="523"/>
      <c r="DZJ49" s="523"/>
      <c r="DZK49" s="523"/>
      <c r="DZL49" s="523"/>
      <c r="DZM49" s="523"/>
      <c r="DZN49" s="523"/>
      <c r="DZO49" s="523"/>
      <c r="DZP49" s="523"/>
      <c r="DZQ49" s="523"/>
      <c r="DZR49" s="523"/>
      <c r="DZS49" s="523"/>
      <c r="DZT49" s="523"/>
      <c r="DZU49" s="523"/>
      <c r="DZV49" s="523"/>
      <c r="DZW49" s="523"/>
      <c r="DZX49" s="523"/>
      <c r="DZY49" s="523"/>
      <c r="DZZ49" s="523"/>
      <c r="EAA49" s="523"/>
      <c r="EAB49" s="523"/>
      <c r="EAC49" s="523"/>
      <c r="EAD49" s="523"/>
      <c r="EAE49" s="523"/>
      <c r="EAF49" s="523"/>
      <c r="EAG49" s="523"/>
      <c r="EAH49" s="523"/>
      <c r="EAI49" s="523"/>
      <c r="EAJ49" s="523"/>
      <c r="EAK49" s="523"/>
      <c r="EAL49" s="523"/>
      <c r="EAM49" s="523"/>
      <c r="EAN49" s="523"/>
      <c r="EAO49" s="523"/>
      <c r="EAP49" s="523"/>
      <c r="EAQ49" s="523"/>
      <c r="EAR49" s="523"/>
      <c r="EAS49" s="523"/>
      <c r="EAT49" s="523"/>
      <c r="EAU49" s="523"/>
      <c r="EAV49" s="523"/>
      <c r="EAW49" s="523"/>
      <c r="EAX49" s="523"/>
      <c r="EAY49" s="523"/>
      <c r="EAZ49" s="523"/>
      <c r="EBA49" s="523"/>
      <c r="EBB49" s="523"/>
      <c r="EBC49" s="523"/>
      <c r="EBD49" s="523"/>
      <c r="EBE49" s="523"/>
      <c r="EBF49" s="523"/>
      <c r="EBG49" s="523"/>
      <c r="EBH49" s="523"/>
      <c r="EBI49" s="523"/>
      <c r="EBJ49" s="523"/>
      <c r="EBK49" s="523"/>
      <c r="EBL49" s="523"/>
      <c r="EBM49" s="523"/>
      <c r="EBN49" s="523"/>
      <c r="EBO49" s="523"/>
      <c r="EBP49" s="523"/>
      <c r="EBQ49" s="523"/>
      <c r="EBR49" s="523"/>
      <c r="EBS49" s="523"/>
      <c r="EBT49" s="523"/>
      <c r="EBU49" s="523"/>
      <c r="EBV49" s="523"/>
      <c r="EBW49" s="523"/>
      <c r="EBX49" s="523"/>
      <c r="EBY49" s="523"/>
      <c r="EBZ49" s="523"/>
      <c r="ECA49" s="523"/>
      <c r="ECB49" s="523"/>
      <c r="ECC49" s="523"/>
      <c r="ECD49" s="523"/>
      <c r="ECE49" s="523"/>
      <c r="ECF49" s="523"/>
      <c r="ECG49" s="523"/>
      <c r="ECH49" s="523"/>
      <c r="ECI49" s="523"/>
      <c r="ECJ49" s="523"/>
      <c r="ECK49" s="523"/>
      <c r="ECL49" s="523"/>
      <c r="ECM49" s="523"/>
      <c r="ECN49" s="523"/>
      <c r="ECO49" s="523"/>
      <c r="ECP49" s="523"/>
      <c r="ECQ49" s="523"/>
      <c r="ECR49" s="523"/>
      <c r="ECS49" s="523"/>
      <c r="ECT49" s="523"/>
      <c r="ECU49" s="523"/>
      <c r="ECV49" s="523"/>
      <c r="ECW49" s="523"/>
      <c r="ECX49" s="523"/>
      <c r="ECY49" s="523"/>
      <c r="ECZ49" s="523"/>
      <c r="EDA49" s="523"/>
      <c r="EDB49" s="523"/>
      <c r="EDC49" s="523"/>
      <c r="EDD49" s="523"/>
      <c r="EDE49" s="523"/>
      <c r="EDF49" s="523"/>
      <c r="EDG49" s="523"/>
      <c r="EDH49" s="523"/>
      <c r="EDI49" s="523"/>
      <c r="EDJ49" s="523"/>
      <c r="EDK49" s="523"/>
      <c r="EDL49" s="523"/>
      <c r="EDM49" s="523"/>
      <c r="EDN49" s="523"/>
      <c r="EDO49" s="523"/>
      <c r="EDP49" s="523"/>
      <c r="EDQ49" s="523"/>
      <c r="EDR49" s="523"/>
      <c r="EDS49" s="523"/>
      <c r="EDT49" s="523"/>
      <c r="EDU49" s="523"/>
      <c r="EDV49" s="523"/>
      <c r="EDW49" s="523"/>
      <c r="EDX49" s="523"/>
      <c r="EDY49" s="523"/>
      <c r="EDZ49" s="523"/>
      <c r="EEA49" s="523"/>
      <c r="EEB49" s="523"/>
      <c r="EEC49" s="523"/>
      <c r="EED49" s="523"/>
      <c r="EEE49" s="523"/>
      <c r="EEF49" s="523"/>
      <c r="EEG49" s="523"/>
      <c r="EEH49" s="523"/>
      <c r="EEI49" s="523"/>
      <c r="EEJ49" s="523"/>
      <c r="EEK49" s="523"/>
      <c r="EEL49" s="523"/>
      <c r="EEM49" s="523"/>
      <c r="EEN49" s="523"/>
      <c r="EEO49" s="523"/>
      <c r="EEP49" s="523"/>
      <c r="EEQ49" s="523"/>
      <c r="EER49" s="523"/>
      <c r="EES49" s="523"/>
      <c r="EET49" s="523"/>
      <c r="EEU49" s="523"/>
      <c r="EEV49" s="523"/>
      <c r="EEW49" s="523"/>
      <c r="EEX49" s="523"/>
      <c r="EEY49" s="523"/>
      <c r="EEZ49" s="523"/>
      <c r="EFA49" s="523"/>
      <c r="EFB49" s="523"/>
      <c r="EFC49" s="523"/>
      <c r="EFD49" s="523"/>
      <c r="EFE49" s="523"/>
      <c r="EFF49" s="523"/>
      <c r="EFG49" s="523"/>
      <c r="EFH49" s="523"/>
      <c r="EFI49" s="523"/>
      <c r="EFJ49" s="523"/>
      <c r="EFK49" s="523"/>
      <c r="EFL49" s="523"/>
      <c r="EFM49" s="523"/>
      <c r="EFN49" s="523"/>
      <c r="EFO49" s="523"/>
      <c r="EFP49" s="523"/>
      <c r="EFQ49" s="523"/>
      <c r="EFR49" s="523"/>
      <c r="EFS49" s="523"/>
      <c r="EFT49" s="523"/>
      <c r="EFU49" s="523"/>
      <c r="EFV49" s="523"/>
      <c r="EFW49" s="523"/>
      <c r="EFX49" s="523"/>
      <c r="EFY49" s="523"/>
      <c r="EFZ49" s="523"/>
      <c r="EGA49" s="523"/>
      <c r="EGB49" s="523"/>
      <c r="EGC49" s="523"/>
      <c r="EGD49" s="523"/>
      <c r="EGE49" s="523"/>
      <c r="EGF49" s="523"/>
      <c r="EGG49" s="523"/>
      <c r="EGH49" s="523"/>
      <c r="EGI49" s="523"/>
      <c r="EGJ49" s="523"/>
      <c r="EGK49" s="523"/>
      <c r="EGL49" s="523"/>
      <c r="EGM49" s="523"/>
      <c r="EGN49" s="523"/>
      <c r="EGO49" s="523"/>
      <c r="EGP49" s="523"/>
      <c r="EGQ49" s="523"/>
      <c r="EGR49" s="523"/>
      <c r="EGS49" s="523"/>
      <c r="EGT49" s="523"/>
      <c r="EGU49" s="523"/>
      <c r="EGV49" s="523"/>
      <c r="EGW49" s="523"/>
      <c r="EGX49" s="523"/>
      <c r="EGY49" s="523"/>
      <c r="EGZ49" s="523"/>
      <c r="EHA49" s="523"/>
      <c r="EHB49" s="523"/>
      <c r="EHC49" s="523"/>
      <c r="EHD49" s="523"/>
      <c r="EHE49" s="523"/>
      <c r="EHF49" s="523"/>
      <c r="EHG49" s="523"/>
      <c r="EHH49" s="523"/>
      <c r="EHI49" s="523"/>
      <c r="EHJ49" s="523"/>
      <c r="EHK49" s="523"/>
      <c r="EHL49" s="523"/>
      <c r="EHM49" s="523"/>
      <c r="EHN49" s="523"/>
      <c r="EHO49" s="523"/>
      <c r="EHP49" s="523"/>
      <c r="EHQ49" s="523"/>
      <c r="EHR49" s="523"/>
      <c r="EHS49" s="523"/>
      <c r="EHT49" s="523"/>
      <c r="EHU49" s="523"/>
      <c r="EHV49" s="523"/>
      <c r="EHW49" s="523"/>
      <c r="EHX49" s="523"/>
      <c r="EHY49" s="523"/>
      <c r="EHZ49" s="523"/>
      <c r="EIA49" s="523"/>
      <c r="EIB49" s="523"/>
      <c r="EIC49" s="523"/>
      <c r="EID49" s="523"/>
      <c r="EIE49" s="523"/>
      <c r="EIF49" s="523"/>
      <c r="EIG49" s="523"/>
      <c r="EIH49" s="523"/>
      <c r="EII49" s="523"/>
      <c r="EIJ49" s="523"/>
      <c r="EIK49" s="523"/>
      <c r="EIL49" s="523"/>
      <c r="EIM49" s="523"/>
      <c r="EIN49" s="523"/>
      <c r="EIO49" s="523"/>
      <c r="EIP49" s="523"/>
      <c r="EIQ49" s="523"/>
      <c r="EIR49" s="523"/>
      <c r="EIS49" s="523"/>
      <c r="EIT49" s="523"/>
      <c r="EIU49" s="523"/>
      <c r="EIV49" s="523"/>
      <c r="EIW49" s="523"/>
      <c r="EIX49" s="523"/>
      <c r="EIY49" s="523"/>
      <c r="EIZ49" s="523"/>
      <c r="EJA49" s="523"/>
      <c r="EJB49" s="523"/>
      <c r="EJC49" s="523"/>
      <c r="EJD49" s="523"/>
      <c r="EJE49" s="523"/>
      <c r="EJF49" s="523"/>
      <c r="EJG49" s="523"/>
      <c r="EJH49" s="523"/>
      <c r="EJI49" s="523"/>
      <c r="EJJ49" s="523"/>
      <c r="EJK49" s="523"/>
      <c r="EJL49" s="523"/>
      <c r="EJM49" s="523"/>
      <c r="EJN49" s="523"/>
      <c r="EJO49" s="523"/>
      <c r="EJP49" s="523"/>
      <c r="EJQ49" s="523"/>
      <c r="EJR49" s="523"/>
      <c r="EJS49" s="523"/>
      <c r="EJT49" s="523"/>
      <c r="EJU49" s="523"/>
      <c r="EJV49" s="523"/>
      <c r="EJW49" s="523"/>
      <c r="EJX49" s="523"/>
      <c r="EJY49" s="523"/>
      <c r="EJZ49" s="523"/>
      <c r="EKA49" s="523"/>
      <c r="EKB49" s="523"/>
      <c r="EKC49" s="523"/>
      <c r="EKD49" s="523"/>
      <c r="EKE49" s="523"/>
      <c r="EKF49" s="523"/>
      <c r="EKG49" s="523"/>
      <c r="EKH49" s="523"/>
      <c r="EKI49" s="523"/>
      <c r="EKJ49" s="523"/>
      <c r="EKK49" s="523"/>
      <c r="EKL49" s="523"/>
      <c r="EKM49" s="523"/>
      <c r="EKN49" s="523"/>
      <c r="EKO49" s="523"/>
      <c r="EKP49" s="523"/>
      <c r="EKQ49" s="523"/>
      <c r="EKR49" s="523"/>
      <c r="EKS49" s="523"/>
      <c r="EKT49" s="523"/>
      <c r="EKU49" s="523"/>
      <c r="EKV49" s="523"/>
      <c r="EKW49" s="523"/>
      <c r="EKX49" s="523"/>
      <c r="EKY49" s="523"/>
      <c r="EKZ49" s="523"/>
      <c r="ELA49" s="523"/>
      <c r="ELB49" s="523"/>
      <c r="ELC49" s="523"/>
      <c r="ELD49" s="523"/>
      <c r="ELE49" s="523"/>
      <c r="ELF49" s="523"/>
      <c r="ELG49" s="523"/>
      <c r="ELH49" s="523"/>
      <c r="ELI49" s="523"/>
      <c r="ELJ49" s="523"/>
      <c r="ELK49" s="523"/>
      <c r="ELL49" s="523"/>
      <c r="ELM49" s="523"/>
      <c r="ELN49" s="523"/>
      <c r="ELO49" s="523"/>
      <c r="ELP49" s="523"/>
      <c r="ELQ49" s="523"/>
      <c r="ELR49" s="523"/>
      <c r="ELS49" s="523"/>
      <c r="ELT49" s="523"/>
      <c r="ELU49" s="523"/>
      <c r="ELV49" s="523"/>
      <c r="ELW49" s="523"/>
      <c r="ELX49" s="523"/>
      <c r="ELY49" s="523"/>
      <c r="ELZ49" s="523"/>
      <c r="EMA49" s="523"/>
      <c r="EMB49" s="523"/>
      <c r="EMC49" s="523"/>
      <c r="EMD49" s="523"/>
      <c r="EME49" s="523"/>
      <c r="EMF49" s="523"/>
      <c r="EMG49" s="523"/>
      <c r="EMH49" s="523"/>
      <c r="EMI49" s="523"/>
      <c r="EMJ49" s="523"/>
      <c r="EMK49" s="523"/>
      <c r="EML49" s="523"/>
      <c r="EMM49" s="523"/>
      <c r="EMN49" s="523"/>
      <c r="EMO49" s="523"/>
      <c r="EMP49" s="523"/>
      <c r="EMQ49" s="523"/>
      <c r="EMR49" s="523"/>
      <c r="EMS49" s="523"/>
      <c r="EMT49" s="523"/>
      <c r="EMU49" s="523"/>
      <c r="EMV49" s="523"/>
      <c r="EMW49" s="523"/>
      <c r="EMX49" s="523"/>
      <c r="EMY49" s="523"/>
      <c r="EMZ49" s="523"/>
      <c r="ENA49" s="523"/>
      <c r="ENB49" s="523"/>
      <c r="ENC49" s="523"/>
      <c r="END49" s="523"/>
      <c r="ENE49" s="523"/>
      <c r="ENF49" s="523"/>
      <c r="ENG49" s="523"/>
      <c r="ENH49" s="523"/>
      <c r="ENI49" s="523"/>
      <c r="ENJ49" s="523"/>
      <c r="ENK49" s="523"/>
      <c r="ENL49" s="523"/>
      <c r="ENM49" s="523"/>
      <c r="ENN49" s="523"/>
      <c r="ENO49" s="523"/>
      <c r="ENP49" s="523"/>
      <c r="ENQ49" s="523"/>
      <c r="ENR49" s="523"/>
      <c r="ENS49" s="523"/>
      <c r="ENT49" s="523"/>
      <c r="ENU49" s="523"/>
      <c r="ENV49" s="523"/>
      <c r="ENW49" s="523"/>
      <c r="ENX49" s="523"/>
      <c r="ENY49" s="523"/>
      <c r="ENZ49" s="523"/>
      <c r="EOA49" s="523"/>
      <c r="EOB49" s="523"/>
      <c r="EOC49" s="523"/>
      <c r="EOD49" s="523"/>
      <c r="EOE49" s="523"/>
      <c r="EOF49" s="523"/>
      <c r="EOG49" s="523"/>
      <c r="EOH49" s="523"/>
      <c r="EOI49" s="523"/>
      <c r="EOJ49" s="523"/>
      <c r="EOK49" s="523"/>
      <c r="EOL49" s="523"/>
      <c r="EOM49" s="523"/>
      <c r="EON49" s="523"/>
      <c r="EOO49" s="523"/>
      <c r="EOP49" s="523"/>
      <c r="EOQ49" s="523"/>
      <c r="EOR49" s="523"/>
      <c r="EOS49" s="523"/>
      <c r="EOT49" s="523"/>
      <c r="EOU49" s="523"/>
      <c r="EOV49" s="523"/>
      <c r="EOW49" s="523"/>
      <c r="EOX49" s="523"/>
      <c r="EOY49" s="523"/>
      <c r="EOZ49" s="523"/>
      <c r="EPA49" s="523"/>
      <c r="EPB49" s="523"/>
      <c r="EPC49" s="523"/>
      <c r="EPD49" s="523"/>
      <c r="EPE49" s="523"/>
      <c r="EPF49" s="523"/>
      <c r="EPG49" s="523"/>
      <c r="EPH49" s="523"/>
      <c r="EPI49" s="523"/>
      <c r="EPJ49" s="523"/>
      <c r="EPK49" s="523"/>
      <c r="EPL49" s="523"/>
      <c r="EPM49" s="523"/>
      <c r="EPN49" s="523"/>
      <c r="EPO49" s="523"/>
      <c r="EPP49" s="523"/>
      <c r="EPQ49" s="523"/>
      <c r="EPR49" s="523"/>
      <c r="EPS49" s="523"/>
      <c r="EPT49" s="523"/>
      <c r="EPU49" s="523"/>
      <c r="EPV49" s="523"/>
      <c r="EPW49" s="523"/>
      <c r="EPX49" s="523"/>
      <c r="EPY49" s="523"/>
      <c r="EPZ49" s="523"/>
      <c r="EQA49" s="523"/>
      <c r="EQB49" s="523"/>
      <c r="EQC49" s="523"/>
      <c r="EQD49" s="523"/>
      <c r="EQE49" s="523"/>
      <c r="EQF49" s="523"/>
      <c r="EQG49" s="523"/>
      <c r="EQH49" s="523"/>
      <c r="EQI49" s="523"/>
      <c r="EQJ49" s="523"/>
      <c r="EQK49" s="523"/>
      <c r="EQL49" s="523"/>
      <c r="EQM49" s="523"/>
      <c r="EQN49" s="523"/>
      <c r="EQO49" s="523"/>
      <c r="EQP49" s="523"/>
      <c r="EQQ49" s="523"/>
      <c r="EQR49" s="523"/>
      <c r="EQS49" s="523"/>
      <c r="EQT49" s="523"/>
      <c r="EQU49" s="523"/>
      <c r="EQV49" s="523"/>
      <c r="EQW49" s="523"/>
      <c r="EQX49" s="523"/>
      <c r="EQY49" s="523"/>
      <c r="EQZ49" s="523"/>
      <c r="ERA49" s="523"/>
      <c r="ERB49" s="523"/>
      <c r="ERC49" s="523"/>
      <c r="ERD49" s="523"/>
      <c r="ERE49" s="523"/>
      <c r="ERF49" s="523"/>
      <c r="ERG49" s="523"/>
      <c r="ERH49" s="523"/>
      <c r="ERI49" s="523"/>
      <c r="ERJ49" s="523"/>
      <c r="ERK49" s="523"/>
      <c r="ERL49" s="523"/>
      <c r="ERM49" s="523"/>
      <c r="ERN49" s="523"/>
      <c r="ERO49" s="523"/>
      <c r="ERP49" s="523"/>
      <c r="ERQ49" s="523"/>
      <c r="ERR49" s="523"/>
      <c r="ERS49" s="523"/>
      <c r="ERT49" s="523"/>
      <c r="ERU49" s="523"/>
      <c r="ERV49" s="523"/>
      <c r="ERW49" s="523"/>
      <c r="ERX49" s="523"/>
      <c r="ERY49" s="523"/>
      <c r="ERZ49" s="523"/>
      <c r="ESA49" s="523"/>
      <c r="ESB49" s="523"/>
      <c r="ESC49" s="523"/>
      <c r="ESD49" s="523"/>
      <c r="ESE49" s="523"/>
      <c r="ESF49" s="523"/>
      <c r="ESG49" s="523"/>
      <c r="ESH49" s="523"/>
      <c r="ESI49" s="523"/>
      <c r="ESJ49" s="523"/>
      <c r="ESK49" s="523"/>
      <c r="ESL49" s="523"/>
      <c r="ESM49" s="523"/>
      <c r="ESN49" s="523"/>
      <c r="ESO49" s="523"/>
      <c r="ESP49" s="523"/>
      <c r="ESQ49" s="523"/>
      <c r="ESR49" s="523"/>
      <c r="ESS49" s="523"/>
      <c r="EST49" s="523"/>
      <c r="ESU49" s="523"/>
      <c r="ESV49" s="523"/>
      <c r="ESW49" s="523"/>
      <c r="ESX49" s="523"/>
      <c r="ESY49" s="523"/>
      <c r="ESZ49" s="523"/>
      <c r="ETA49" s="523"/>
      <c r="ETB49" s="523"/>
      <c r="ETC49" s="523"/>
      <c r="ETD49" s="523"/>
      <c r="ETE49" s="523"/>
      <c r="ETF49" s="523"/>
      <c r="ETG49" s="523"/>
      <c r="ETH49" s="523"/>
      <c r="ETI49" s="523"/>
      <c r="ETJ49" s="523"/>
      <c r="ETK49" s="523"/>
      <c r="ETL49" s="523"/>
      <c r="ETM49" s="523"/>
      <c r="ETN49" s="523"/>
      <c r="ETO49" s="523"/>
      <c r="ETP49" s="523"/>
      <c r="ETQ49" s="523"/>
      <c r="ETR49" s="523"/>
      <c r="ETS49" s="523"/>
      <c r="ETT49" s="523"/>
      <c r="ETU49" s="523"/>
      <c r="ETV49" s="523"/>
      <c r="ETW49" s="523"/>
      <c r="ETX49" s="523"/>
      <c r="ETY49" s="523"/>
      <c r="ETZ49" s="523"/>
      <c r="EUA49" s="523"/>
      <c r="EUB49" s="523"/>
      <c r="EUC49" s="523"/>
      <c r="EUD49" s="523"/>
      <c r="EUE49" s="523"/>
      <c r="EUF49" s="523"/>
      <c r="EUG49" s="523"/>
      <c r="EUH49" s="523"/>
      <c r="EUI49" s="523"/>
      <c r="EUJ49" s="523"/>
      <c r="EUK49" s="523"/>
      <c r="EUL49" s="523"/>
      <c r="EUM49" s="523"/>
      <c r="EUN49" s="523"/>
      <c r="EUO49" s="523"/>
      <c r="EUP49" s="523"/>
      <c r="EUQ49" s="523"/>
      <c r="EUR49" s="523"/>
      <c r="EUS49" s="523"/>
      <c r="EUT49" s="523"/>
      <c r="EUU49" s="523"/>
      <c r="EUV49" s="523"/>
      <c r="EUW49" s="523"/>
      <c r="EUX49" s="523"/>
      <c r="EUY49" s="523"/>
      <c r="EUZ49" s="523"/>
      <c r="EVA49" s="523"/>
      <c r="EVB49" s="523"/>
      <c r="EVC49" s="523"/>
      <c r="EVD49" s="523"/>
      <c r="EVE49" s="523"/>
      <c r="EVF49" s="523"/>
      <c r="EVG49" s="523"/>
      <c r="EVH49" s="523"/>
      <c r="EVI49" s="523"/>
      <c r="EVJ49" s="523"/>
      <c r="EVK49" s="523"/>
      <c r="EVL49" s="523"/>
      <c r="EVM49" s="523"/>
      <c r="EVN49" s="523"/>
      <c r="EVO49" s="523"/>
      <c r="EVP49" s="523"/>
      <c r="EVQ49" s="523"/>
      <c r="EVR49" s="523"/>
      <c r="EVS49" s="523"/>
      <c r="EVT49" s="523"/>
      <c r="EVU49" s="523"/>
      <c r="EVV49" s="523"/>
      <c r="EVW49" s="523"/>
      <c r="EVX49" s="523"/>
      <c r="EVY49" s="523"/>
      <c r="EVZ49" s="523"/>
      <c r="EWA49" s="523"/>
      <c r="EWB49" s="523"/>
      <c r="EWC49" s="523"/>
      <c r="EWD49" s="523"/>
      <c r="EWE49" s="523"/>
      <c r="EWF49" s="523"/>
      <c r="EWG49" s="523"/>
      <c r="EWH49" s="523"/>
      <c r="EWI49" s="523"/>
      <c r="EWJ49" s="523"/>
      <c r="EWK49" s="523"/>
      <c r="EWL49" s="523"/>
      <c r="EWM49" s="523"/>
      <c r="EWN49" s="523"/>
      <c r="EWO49" s="523"/>
      <c r="EWP49" s="523"/>
      <c r="EWQ49" s="523"/>
      <c r="EWR49" s="523"/>
      <c r="EWS49" s="523"/>
      <c r="EWT49" s="523"/>
      <c r="EWU49" s="523"/>
      <c r="EWV49" s="523"/>
      <c r="EWW49" s="523"/>
      <c r="EWX49" s="523"/>
      <c r="EWY49" s="523"/>
      <c r="EWZ49" s="523"/>
      <c r="EXA49" s="523"/>
      <c r="EXB49" s="523"/>
      <c r="EXC49" s="523"/>
      <c r="EXD49" s="523"/>
      <c r="EXE49" s="523"/>
      <c r="EXF49" s="523"/>
      <c r="EXG49" s="523"/>
      <c r="EXH49" s="523"/>
      <c r="EXI49" s="523"/>
      <c r="EXJ49" s="523"/>
      <c r="EXK49" s="523"/>
      <c r="EXL49" s="523"/>
      <c r="EXM49" s="523"/>
      <c r="EXN49" s="523"/>
      <c r="EXO49" s="523"/>
      <c r="EXP49" s="523"/>
      <c r="EXQ49" s="523"/>
      <c r="EXR49" s="523"/>
      <c r="EXS49" s="523"/>
      <c r="EXT49" s="523"/>
      <c r="EXU49" s="523"/>
      <c r="EXV49" s="523"/>
      <c r="EXW49" s="523"/>
      <c r="EXX49" s="523"/>
      <c r="EXY49" s="523"/>
      <c r="EXZ49" s="523"/>
      <c r="EYA49" s="523"/>
      <c r="EYB49" s="523"/>
      <c r="EYC49" s="523"/>
      <c r="EYD49" s="523"/>
      <c r="EYE49" s="523"/>
      <c r="EYF49" s="523"/>
      <c r="EYG49" s="523"/>
      <c r="EYH49" s="523"/>
      <c r="EYI49" s="523"/>
      <c r="EYJ49" s="523"/>
      <c r="EYK49" s="523"/>
      <c r="EYL49" s="523"/>
      <c r="EYM49" s="523"/>
      <c r="EYN49" s="523"/>
      <c r="EYO49" s="523"/>
      <c r="EYP49" s="523"/>
      <c r="EYQ49" s="523"/>
      <c r="EYR49" s="523"/>
      <c r="EYS49" s="523"/>
      <c r="EYT49" s="523"/>
      <c r="EYU49" s="523"/>
      <c r="EYV49" s="523"/>
      <c r="EYW49" s="523"/>
      <c r="EYX49" s="523"/>
      <c r="EYY49" s="523"/>
      <c r="EYZ49" s="523"/>
      <c r="EZA49" s="523"/>
      <c r="EZB49" s="523"/>
      <c r="EZC49" s="523"/>
      <c r="EZD49" s="523"/>
      <c r="EZE49" s="523"/>
      <c r="EZF49" s="523"/>
      <c r="EZG49" s="523"/>
      <c r="EZH49" s="523"/>
      <c r="EZI49" s="523"/>
      <c r="EZJ49" s="523"/>
      <c r="EZK49" s="523"/>
      <c r="EZL49" s="523"/>
      <c r="EZM49" s="523"/>
      <c r="EZN49" s="523"/>
      <c r="EZO49" s="523"/>
      <c r="EZP49" s="523"/>
      <c r="EZQ49" s="523"/>
      <c r="EZR49" s="523"/>
      <c r="EZS49" s="523"/>
      <c r="EZT49" s="523"/>
      <c r="EZU49" s="523"/>
      <c r="EZV49" s="523"/>
      <c r="EZW49" s="523"/>
      <c r="EZX49" s="523"/>
      <c r="EZY49" s="523"/>
      <c r="EZZ49" s="523"/>
      <c r="FAA49" s="523"/>
      <c r="FAB49" s="523"/>
      <c r="FAC49" s="523"/>
      <c r="FAD49" s="523"/>
      <c r="FAE49" s="523"/>
      <c r="FAF49" s="523"/>
      <c r="FAG49" s="523"/>
      <c r="FAH49" s="523"/>
      <c r="FAI49" s="523"/>
      <c r="FAJ49" s="523"/>
      <c r="FAK49" s="523"/>
      <c r="FAL49" s="523"/>
      <c r="FAM49" s="523"/>
      <c r="FAN49" s="523"/>
      <c r="FAO49" s="523"/>
      <c r="FAP49" s="523"/>
      <c r="FAQ49" s="523"/>
      <c r="FAR49" s="523"/>
      <c r="FAS49" s="523"/>
      <c r="FAT49" s="523"/>
      <c r="FAU49" s="523"/>
      <c r="FAV49" s="523"/>
      <c r="FAW49" s="523"/>
      <c r="FAX49" s="523"/>
      <c r="FAY49" s="523"/>
      <c r="FAZ49" s="523"/>
      <c r="FBA49" s="523"/>
      <c r="FBB49" s="523"/>
      <c r="FBC49" s="523"/>
      <c r="FBD49" s="523"/>
      <c r="FBE49" s="523"/>
      <c r="FBF49" s="523"/>
      <c r="FBG49" s="523"/>
      <c r="FBH49" s="523"/>
      <c r="FBI49" s="523"/>
      <c r="FBJ49" s="523"/>
      <c r="FBK49" s="523"/>
      <c r="FBL49" s="523"/>
      <c r="FBM49" s="523"/>
      <c r="FBN49" s="523"/>
      <c r="FBO49" s="523"/>
      <c r="FBP49" s="523"/>
      <c r="FBQ49" s="523"/>
      <c r="FBR49" s="523"/>
      <c r="FBS49" s="523"/>
      <c r="FBT49" s="523"/>
      <c r="FBU49" s="523"/>
      <c r="FBV49" s="523"/>
      <c r="FBW49" s="523"/>
      <c r="FBX49" s="523"/>
      <c r="FBY49" s="523"/>
      <c r="FBZ49" s="523"/>
      <c r="FCA49" s="523"/>
      <c r="FCB49" s="523"/>
      <c r="FCC49" s="523"/>
      <c r="FCD49" s="523"/>
      <c r="FCE49" s="523"/>
      <c r="FCF49" s="523"/>
      <c r="FCG49" s="523"/>
      <c r="FCH49" s="523"/>
      <c r="FCI49" s="523"/>
      <c r="FCJ49" s="523"/>
      <c r="FCK49" s="523"/>
      <c r="FCL49" s="523"/>
      <c r="FCM49" s="523"/>
      <c r="FCN49" s="523"/>
      <c r="FCO49" s="523"/>
      <c r="FCP49" s="523"/>
      <c r="FCQ49" s="523"/>
      <c r="FCR49" s="523"/>
      <c r="FCS49" s="523"/>
      <c r="FCT49" s="523"/>
      <c r="FCU49" s="523"/>
      <c r="FCV49" s="523"/>
      <c r="FCW49" s="523"/>
      <c r="FCX49" s="523"/>
      <c r="FCY49" s="523"/>
      <c r="FCZ49" s="523"/>
      <c r="FDA49" s="523"/>
      <c r="FDB49" s="523"/>
      <c r="FDC49" s="523"/>
      <c r="FDD49" s="523"/>
      <c r="FDE49" s="523"/>
      <c r="FDF49" s="523"/>
      <c r="FDG49" s="523"/>
      <c r="FDH49" s="523"/>
      <c r="FDI49" s="523"/>
      <c r="FDJ49" s="523"/>
      <c r="FDK49" s="523"/>
      <c r="FDL49" s="523"/>
      <c r="FDM49" s="523"/>
      <c r="FDN49" s="523"/>
      <c r="FDO49" s="523"/>
      <c r="FDP49" s="523"/>
      <c r="FDQ49" s="523"/>
      <c r="FDR49" s="523"/>
      <c r="FDS49" s="523"/>
      <c r="FDT49" s="523"/>
      <c r="FDU49" s="523"/>
      <c r="FDV49" s="523"/>
      <c r="FDW49" s="523"/>
      <c r="FDX49" s="523"/>
      <c r="FDY49" s="523"/>
      <c r="FDZ49" s="523"/>
      <c r="FEA49" s="523"/>
      <c r="FEB49" s="523"/>
      <c r="FEC49" s="523"/>
      <c r="FED49" s="523"/>
      <c r="FEE49" s="523"/>
      <c r="FEF49" s="523"/>
      <c r="FEG49" s="523"/>
      <c r="FEH49" s="523"/>
      <c r="FEI49" s="523"/>
      <c r="FEJ49" s="523"/>
      <c r="FEK49" s="523"/>
      <c r="FEL49" s="523"/>
      <c r="FEM49" s="523"/>
      <c r="FEN49" s="523"/>
      <c r="FEO49" s="523"/>
      <c r="FEP49" s="523"/>
      <c r="FEQ49" s="523"/>
      <c r="FER49" s="523"/>
      <c r="FES49" s="523"/>
      <c r="FET49" s="523"/>
      <c r="FEU49" s="523"/>
      <c r="FEV49" s="523"/>
      <c r="FEW49" s="523"/>
      <c r="FEX49" s="523"/>
      <c r="FEY49" s="523"/>
      <c r="FEZ49" s="523"/>
      <c r="FFA49" s="523"/>
      <c r="FFB49" s="523"/>
      <c r="FFC49" s="523"/>
      <c r="FFD49" s="523"/>
      <c r="FFE49" s="523"/>
      <c r="FFF49" s="523"/>
      <c r="FFG49" s="523"/>
      <c r="FFH49" s="523"/>
      <c r="FFI49" s="523"/>
      <c r="FFJ49" s="523"/>
      <c r="FFK49" s="523"/>
      <c r="FFL49" s="523"/>
      <c r="FFM49" s="523"/>
      <c r="FFN49" s="523"/>
      <c r="FFO49" s="523"/>
      <c r="FFP49" s="523"/>
      <c r="FFQ49" s="523"/>
      <c r="FFR49" s="523"/>
      <c r="FFS49" s="523"/>
      <c r="FFT49" s="523"/>
      <c r="FFU49" s="523"/>
      <c r="FFV49" s="523"/>
      <c r="FFW49" s="523"/>
      <c r="FFX49" s="523"/>
      <c r="FFY49" s="523"/>
      <c r="FFZ49" s="523"/>
      <c r="FGA49" s="523"/>
      <c r="FGB49" s="523"/>
      <c r="FGC49" s="523"/>
      <c r="FGD49" s="523"/>
      <c r="FGE49" s="523"/>
      <c r="FGF49" s="523"/>
      <c r="FGG49" s="523"/>
      <c r="FGH49" s="523"/>
      <c r="FGI49" s="523"/>
      <c r="FGJ49" s="523"/>
      <c r="FGK49" s="523"/>
      <c r="FGL49" s="523"/>
      <c r="FGM49" s="523"/>
      <c r="FGN49" s="523"/>
      <c r="FGO49" s="523"/>
      <c r="FGP49" s="523"/>
      <c r="FGQ49" s="523"/>
      <c r="FGR49" s="523"/>
      <c r="FGS49" s="523"/>
      <c r="FGT49" s="523"/>
      <c r="FGU49" s="523"/>
      <c r="FGV49" s="523"/>
      <c r="FGW49" s="523"/>
      <c r="FGX49" s="523"/>
      <c r="FGY49" s="523"/>
      <c r="FGZ49" s="523"/>
      <c r="FHA49" s="523"/>
      <c r="FHB49" s="523"/>
      <c r="FHC49" s="523"/>
      <c r="FHD49" s="523"/>
      <c r="FHE49" s="523"/>
      <c r="FHF49" s="523"/>
      <c r="FHG49" s="523"/>
      <c r="FHH49" s="523"/>
      <c r="FHI49" s="523"/>
      <c r="FHJ49" s="523"/>
      <c r="FHK49" s="523"/>
      <c r="FHL49" s="523"/>
      <c r="FHM49" s="523"/>
      <c r="FHN49" s="523"/>
      <c r="FHO49" s="523"/>
      <c r="FHP49" s="523"/>
      <c r="FHQ49" s="523"/>
      <c r="FHR49" s="523"/>
      <c r="FHS49" s="523"/>
      <c r="FHT49" s="523"/>
      <c r="FHU49" s="523"/>
      <c r="FHV49" s="523"/>
      <c r="FHW49" s="523"/>
      <c r="FHX49" s="523"/>
      <c r="FHY49" s="523"/>
      <c r="FHZ49" s="523"/>
      <c r="FIA49" s="523"/>
      <c r="FIB49" s="523"/>
      <c r="FIC49" s="523"/>
      <c r="FID49" s="523"/>
      <c r="FIE49" s="523"/>
      <c r="FIF49" s="523"/>
      <c r="FIG49" s="523"/>
      <c r="FIH49" s="523"/>
      <c r="FII49" s="523"/>
      <c r="FIJ49" s="523"/>
      <c r="FIK49" s="523"/>
      <c r="FIL49" s="523"/>
      <c r="FIM49" s="523"/>
      <c r="FIN49" s="523"/>
      <c r="FIO49" s="523"/>
      <c r="FIP49" s="523"/>
      <c r="FIQ49" s="523"/>
      <c r="FIR49" s="523"/>
      <c r="FIS49" s="523"/>
      <c r="FIT49" s="523"/>
      <c r="FIU49" s="523"/>
      <c r="FIV49" s="523"/>
      <c r="FIW49" s="523"/>
      <c r="FIX49" s="523"/>
      <c r="FIY49" s="523"/>
      <c r="FIZ49" s="523"/>
      <c r="FJA49" s="523"/>
      <c r="FJB49" s="523"/>
      <c r="FJC49" s="523"/>
      <c r="FJD49" s="523"/>
      <c r="FJE49" s="523"/>
      <c r="FJF49" s="523"/>
      <c r="FJG49" s="523"/>
      <c r="FJH49" s="523"/>
      <c r="FJI49" s="523"/>
      <c r="FJJ49" s="523"/>
      <c r="FJK49" s="523"/>
      <c r="FJL49" s="523"/>
      <c r="FJM49" s="523"/>
      <c r="FJN49" s="523"/>
      <c r="FJO49" s="523"/>
      <c r="FJP49" s="523"/>
      <c r="FJQ49" s="523"/>
      <c r="FJR49" s="523"/>
      <c r="FJS49" s="523"/>
      <c r="FJT49" s="523"/>
      <c r="FJU49" s="523"/>
      <c r="FJV49" s="523"/>
      <c r="FJW49" s="523"/>
      <c r="FJX49" s="523"/>
      <c r="FJY49" s="523"/>
      <c r="FJZ49" s="523"/>
      <c r="FKA49" s="523"/>
      <c r="FKB49" s="523"/>
      <c r="FKC49" s="523"/>
      <c r="FKD49" s="523"/>
      <c r="FKE49" s="523"/>
      <c r="FKF49" s="523"/>
      <c r="FKG49" s="523"/>
      <c r="FKH49" s="523"/>
      <c r="FKI49" s="523"/>
      <c r="FKJ49" s="523"/>
      <c r="FKK49" s="523"/>
      <c r="FKL49" s="523"/>
      <c r="FKM49" s="523"/>
      <c r="FKN49" s="523"/>
      <c r="FKO49" s="523"/>
      <c r="FKP49" s="523"/>
      <c r="FKQ49" s="523"/>
      <c r="FKR49" s="523"/>
      <c r="FKS49" s="523"/>
      <c r="FKT49" s="523"/>
      <c r="FKU49" s="523"/>
      <c r="FKV49" s="523"/>
      <c r="FKW49" s="523"/>
      <c r="FKX49" s="523"/>
      <c r="FKY49" s="523"/>
      <c r="FKZ49" s="523"/>
      <c r="FLA49" s="523"/>
      <c r="FLB49" s="523"/>
      <c r="FLC49" s="523"/>
      <c r="FLD49" s="523"/>
      <c r="FLE49" s="523"/>
      <c r="FLF49" s="523"/>
      <c r="FLG49" s="523"/>
      <c r="FLH49" s="523"/>
      <c r="FLI49" s="523"/>
      <c r="FLJ49" s="523"/>
      <c r="FLK49" s="523"/>
      <c r="FLL49" s="523"/>
      <c r="FLM49" s="523"/>
      <c r="FLN49" s="523"/>
      <c r="FLO49" s="523"/>
      <c r="FLP49" s="523"/>
      <c r="FLQ49" s="523"/>
      <c r="FLR49" s="523"/>
      <c r="FLS49" s="523"/>
      <c r="FLT49" s="523"/>
      <c r="FLU49" s="523"/>
      <c r="FLV49" s="523"/>
      <c r="FLW49" s="523"/>
      <c r="FLX49" s="523"/>
      <c r="FLY49" s="523"/>
      <c r="FLZ49" s="523"/>
      <c r="FMA49" s="523"/>
      <c r="FMB49" s="523"/>
      <c r="FMC49" s="523"/>
      <c r="FMD49" s="523"/>
      <c r="FME49" s="523"/>
      <c r="FMF49" s="523"/>
      <c r="FMG49" s="523"/>
      <c r="FMH49" s="523"/>
      <c r="FMI49" s="523"/>
      <c r="FMJ49" s="523"/>
      <c r="FMK49" s="523"/>
      <c r="FML49" s="523"/>
      <c r="FMM49" s="523"/>
      <c r="FMN49" s="523"/>
      <c r="FMO49" s="523"/>
      <c r="FMP49" s="523"/>
      <c r="FMQ49" s="523"/>
      <c r="FMR49" s="523"/>
      <c r="FMS49" s="523"/>
      <c r="FMT49" s="523"/>
      <c r="FMU49" s="523"/>
      <c r="FMV49" s="523"/>
      <c r="FMW49" s="523"/>
      <c r="FMX49" s="523"/>
      <c r="FMY49" s="523"/>
      <c r="FMZ49" s="523"/>
      <c r="FNA49" s="523"/>
      <c r="FNB49" s="523"/>
      <c r="FNC49" s="523"/>
      <c r="FND49" s="523"/>
      <c r="FNE49" s="523"/>
      <c r="FNF49" s="523"/>
      <c r="FNG49" s="523"/>
      <c r="FNH49" s="523"/>
      <c r="FNI49" s="523"/>
      <c r="FNJ49" s="523"/>
      <c r="FNK49" s="523"/>
      <c r="FNL49" s="523"/>
      <c r="FNM49" s="523"/>
      <c r="FNN49" s="523"/>
      <c r="FNO49" s="523"/>
      <c r="FNP49" s="523"/>
      <c r="FNQ49" s="523"/>
      <c r="FNR49" s="523"/>
      <c r="FNS49" s="523"/>
      <c r="FNT49" s="523"/>
      <c r="FNU49" s="523"/>
      <c r="FNV49" s="523"/>
      <c r="FNW49" s="523"/>
      <c r="FNX49" s="523"/>
      <c r="FNY49" s="523"/>
      <c r="FNZ49" s="523"/>
      <c r="FOA49" s="523"/>
      <c r="FOB49" s="523"/>
      <c r="FOC49" s="523"/>
      <c r="FOD49" s="523"/>
      <c r="FOE49" s="523"/>
      <c r="FOF49" s="523"/>
      <c r="FOG49" s="523"/>
      <c r="FOH49" s="523"/>
      <c r="FOI49" s="523"/>
      <c r="FOJ49" s="523"/>
      <c r="FOK49" s="523"/>
      <c r="FOL49" s="523"/>
      <c r="FOM49" s="523"/>
      <c r="FON49" s="523"/>
      <c r="FOO49" s="523"/>
      <c r="FOP49" s="523"/>
      <c r="FOQ49" s="523"/>
      <c r="FOR49" s="523"/>
      <c r="FOS49" s="523"/>
      <c r="FOT49" s="523"/>
      <c r="FOU49" s="523"/>
      <c r="FOV49" s="523"/>
      <c r="FOW49" s="523"/>
      <c r="FOX49" s="523"/>
      <c r="FOY49" s="523"/>
      <c r="FOZ49" s="523"/>
      <c r="FPA49" s="523"/>
      <c r="FPB49" s="523"/>
      <c r="FPC49" s="523"/>
      <c r="FPD49" s="523"/>
      <c r="FPE49" s="523"/>
      <c r="FPF49" s="523"/>
      <c r="FPG49" s="523"/>
      <c r="FPH49" s="523"/>
      <c r="FPI49" s="523"/>
      <c r="FPJ49" s="523"/>
      <c r="FPK49" s="523"/>
      <c r="FPL49" s="523"/>
      <c r="FPM49" s="523"/>
      <c r="FPN49" s="523"/>
      <c r="FPO49" s="523"/>
      <c r="FPP49" s="523"/>
      <c r="FPQ49" s="523"/>
      <c r="FPR49" s="523"/>
      <c r="FPS49" s="523"/>
      <c r="FPT49" s="523"/>
      <c r="FPU49" s="523"/>
      <c r="FPV49" s="523"/>
      <c r="FPW49" s="523"/>
      <c r="FPX49" s="523"/>
      <c r="FPY49" s="523"/>
      <c r="FPZ49" s="523"/>
      <c r="FQA49" s="523"/>
      <c r="FQB49" s="523"/>
      <c r="FQC49" s="523"/>
      <c r="FQD49" s="523"/>
      <c r="FQE49" s="523"/>
      <c r="FQF49" s="523"/>
      <c r="FQG49" s="523"/>
      <c r="FQH49" s="523"/>
      <c r="FQI49" s="523"/>
      <c r="FQJ49" s="523"/>
      <c r="FQK49" s="523"/>
      <c r="FQL49" s="523"/>
      <c r="FQM49" s="523"/>
      <c r="FQN49" s="523"/>
      <c r="FQO49" s="523"/>
      <c r="FQP49" s="523"/>
      <c r="FQQ49" s="523"/>
      <c r="FQR49" s="523"/>
      <c r="FQS49" s="523"/>
      <c r="FQT49" s="523"/>
      <c r="FQU49" s="523"/>
      <c r="FQV49" s="523"/>
      <c r="FQW49" s="523"/>
      <c r="FQX49" s="523"/>
      <c r="FQY49" s="523"/>
      <c r="FQZ49" s="523"/>
      <c r="FRA49" s="523"/>
      <c r="FRB49" s="523"/>
      <c r="FRC49" s="523"/>
      <c r="FRD49" s="523"/>
      <c r="FRE49" s="523"/>
      <c r="FRF49" s="523"/>
      <c r="FRG49" s="523"/>
      <c r="FRH49" s="523"/>
      <c r="FRI49" s="523"/>
      <c r="FRJ49" s="523"/>
      <c r="FRK49" s="523"/>
      <c r="FRL49" s="523"/>
      <c r="FRM49" s="523"/>
      <c r="FRN49" s="523"/>
      <c r="FRO49" s="523"/>
      <c r="FRP49" s="523"/>
      <c r="FRQ49" s="523"/>
      <c r="FRR49" s="523"/>
      <c r="FRS49" s="523"/>
      <c r="FRT49" s="523"/>
      <c r="FRU49" s="523"/>
      <c r="FRV49" s="523"/>
      <c r="FRW49" s="523"/>
      <c r="FRX49" s="523"/>
      <c r="FRY49" s="523"/>
      <c r="FRZ49" s="523"/>
      <c r="FSA49" s="523"/>
      <c r="FSB49" s="523"/>
      <c r="FSC49" s="523"/>
      <c r="FSD49" s="523"/>
      <c r="FSE49" s="523"/>
      <c r="FSF49" s="523"/>
      <c r="FSG49" s="523"/>
      <c r="FSH49" s="523"/>
      <c r="FSI49" s="523"/>
      <c r="FSJ49" s="523"/>
      <c r="FSK49" s="523"/>
      <c r="FSL49" s="523"/>
      <c r="FSM49" s="523"/>
      <c r="FSN49" s="523"/>
      <c r="FSO49" s="523"/>
      <c r="FSP49" s="523"/>
      <c r="FSQ49" s="523"/>
      <c r="FSR49" s="523"/>
      <c r="FSS49" s="523"/>
      <c r="FST49" s="523"/>
      <c r="FSU49" s="523"/>
      <c r="FSV49" s="523"/>
      <c r="FSW49" s="523"/>
      <c r="FSX49" s="523"/>
      <c r="FSY49" s="523"/>
      <c r="FSZ49" s="523"/>
      <c r="FTA49" s="523"/>
      <c r="FTB49" s="523"/>
      <c r="FTC49" s="523"/>
      <c r="FTD49" s="523"/>
      <c r="FTE49" s="523"/>
      <c r="FTF49" s="523"/>
      <c r="FTG49" s="523"/>
      <c r="FTH49" s="523"/>
      <c r="FTI49" s="523"/>
      <c r="FTJ49" s="523"/>
      <c r="FTK49" s="523"/>
      <c r="FTL49" s="523"/>
      <c r="FTM49" s="523"/>
      <c r="FTN49" s="523"/>
      <c r="FTO49" s="523"/>
      <c r="FTP49" s="523"/>
      <c r="FTQ49" s="523"/>
      <c r="FTR49" s="523"/>
      <c r="FTS49" s="523"/>
      <c r="FTT49" s="523"/>
      <c r="FTU49" s="523"/>
      <c r="FTV49" s="523"/>
      <c r="FTW49" s="523"/>
      <c r="FTX49" s="523"/>
      <c r="FTY49" s="523"/>
      <c r="FTZ49" s="523"/>
      <c r="FUA49" s="523"/>
      <c r="FUB49" s="523"/>
      <c r="FUC49" s="523"/>
      <c r="FUD49" s="523"/>
      <c r="FUE49" s="523"/>
      <c r="FUF49" s="523"/>
      <c r="FUG49" s="523"/>
      <c r="FUH49" s="523"/>
      <c r="FUI49" s="523"/>
      <c r="FUJ49" s="523"/>
      <c r="FUK49" s="523"/>
      <c r="FUL49" s="523"/>
      <c r="FUM49" s="523"/>
      <c r="FUN49" s="523"/>
      <c r="FUO49" s="523"/>
      <c r="FUP49" s="523"/>
      <c r="FUQ49" s="523"/>
      <c r="FUR49" s="523"/>
      <c r="FUS49" s="523"/>
      <c r="FUT49" s="523"/>
      <c r="FUU49" s="523"/>
      <c r="FUV49" s="523"/>
      <c r="FUW49" s="523"/>
      <c r="FUX49" s="523"/>
      <c r="FUY49" s="523"/>
      <c r="FUZ49" s="523"/>
      <c r="FVA49" s="523"/>
      <c r="FVB49" s="523"/>
      <c r="FVC49" s="523"/>
      <c r="FVD49" s="523"/>
      <c r="FVE49" s="523"/>
      <c r="FVF49" s="523"/>
      <c r="FVG49" s="523"/>
      <c r="FVH49" s="523"/>
      <c r="FVI49" s="523"/>
      <c r="FVJ49" s="523"/>
      <c r="FVK49" s="523"/>
      <c r="FVL49" s="523"/>
      <c r="FVM49" s="523"/>
      <c r="FVN49" s="523"/>
      <c r="FVO49" s="523"/>
      <c r="FVP49" s="523"/>
      <c r="FVQ49" s="523"/>
      <c r="FVR49" s="523"/>
      <c r="FVS49" s="523"/>
      <c r="FVT49" s="523"/>
      <c r="FVU49" s="523"/>
      <c r="FVV49" s="523"/>
      <c r="FVW49" s="523"/>
      <c r="FVX49" s="523"/>
      <c r="FVY49" s="523"/>
      <c r="FVZ49" s="523"/>
      <c r="FWA49" s="523"/>
      <c r="FWB49" s="523"/>
      <c r="FWC49" s="523"/>
      <c r="FWD49" s="523"/>
      <c r="FWE49" s="523"/>
      <c r="FWF49" s="523"/>
      <c r="FWG49" s="523"/>
      <c r="FWH49" s="523"/>
      <c r="FWI49" s="523"/>
      <c r="FWJ49" s="523"/>
      <c r="FWK49" s="523"/>
      <c r="FWL49" s="523"/>
      <c r="FWM49" s="523"/>
      <c r="FWN49" s="523"/>
      <c r="FWO49" s="523"/>
      <c r="FWP49" s="523"/>
      <c r="FWQ49" s="523"/>
      <c r="FWR49" s="523"/>
      <c r="FWS49" s="523"/>
      <c r="FWT49" s="523"/>
      <c r="FWU49" s="523"/>
      <c r="FWV49" s="523"/>
      <c r="FWW49" s="523"/>
      <c r="FWX49" s="523"/>
      <c r="FWY49" s="523"/>
      <c r="FWZ49" s="523"/>
      <c r="FXA49" s="523"/>
      <c r="FXB49" s="523"/>
      <c r="FXC49" s="523"/>
      <c r="FXD49" s="523"/>
      <c r="FXE49" s="523"/>
      <c r="FXF49" s="523"/>
      <c r="FXG49" s="523"/>
      <c r="FXH49" s="523"/>
      <c r="FXI49" s="523"/>
      <c r="FXJ49" s="523"/>
      <c r="FXK49" s="523"/>
      <c r="FXL49" s="523"/>
      <c r="FXM49" s="523"/>
      <c r="FXN49" s="523"/>
      <c r="FXO49" s="523"/>
      <c r="FXP49" s="523"/>
      <c r="FXQ49" s="523"/>
      <c r="FXR49" s="523"/>
      <c r="FXS49" s="523"/>
      <c r="FXT49" s="523"/>
      <c r="FXU49" s="523"/>
      <c r="FXV49" s="523"/>
      <c r="FXW49" s="523"/>
      <c r="FXX49" s="523"/>
      <c r="FXY49" s="523"/>
      <c r="FXZ49" s="523"/>
      <c r="FYA49" s="523"/>
      <c r="FYB49" s="523"/>
      <c r="FYC49" s="523"/>
      <c r="FYD49" s="523"/>
      <c r="FYE49" s="523"/>
      <c r="FYF49" s="523"/>
      <c r="FYG49" s="523"/>
      <c r="FYH49" s="523"/>
      <c r="FYI49" s="523"/>
      <c r="FYJ49" s="523"/>
      <c r="FYK49" s="523"/>
      <c r="FYL49" s="523"/>
      <c r="FYM49" s="523"/>
      <c r="FYN49" s="523"/>
      <c r="FYO49" s="523"/>
      <c r="FYP49" s="523"/>
      <c r="FYQ49" s="523"/>
      <c r="FYR49" s="523"/>
      <c r="FYS49" s="523"/>
      <c r="FYT49" s="523"/>
      <c r="FYU49" s="523"/>
      <c r="FYV49" s="523"/>
      <c r="FYW49" s="523"/>
      <c r="FYX49" s="523"/>
      <c r="FYY49" s="523"/>
      <c r="FYZ49" s="523"/>
      <c r="FZA49" s="523"/>
      <c r="FZB49" s="523"/>
      <c r="FZC49" s="523"/>
      <c r="FZD49" s="523"/>
      <c r="FZE49" s="523"/>
      <c r="FZF49" s="523"/>
      <c r="FZG49" s="523"/>
      <c r="FZH49" s="523"/>
      <c r="FZI49" s="523"/>
      <c r="FZJ49" s="523"/>
      <c r="FZK49" s="523"/>
      <c r="FZL49" s="523"/>
      <c r="FZM49" s="523"/>
      <c r="FZN49" s="523"/>
      <c r="FZO49" s="523"/>
      <c r="FZP49" s="523"/>
      <c r="FZQ49" s="523"/>
      <c r="FZR49" s="523"/>
      <c r="FZS49" s="523"/>
      <c r="FZT49" s="523"/>
      <c r="FZU49" s="523"/>
      <c r="FZV49" s="523"/>
      <c r="FZW49" s="523"/>
      <c r="FZX49" s="523"/>
      <c r="FZY49" s="523"/>
      <c r="FZZ49" s="523"/>
      <c r="GAA49" s="523"/>
      <c r="GAB49" s="523"/>
      <c r="GAC49" s="523"/>
      <c r="GAD49" s="523"/>
      <c r="GAE49" s="523"/>
      <c r="GAF49" s="523"/>
      <c r="GAG49" s="523"/>
      <c r="GAH49" s="523"/>
      <c r="GAI49" s="523"/>
      <c r="GAJ49" s="523"/>
      <c r="GAK49" s="523"/>
      <c r="GAL49" s="523"/>
      <c r="GAM49" s="523"/>
      <c r="GAN49" s="523"/>
      <c r="GAO49" s="523"/>
      <c r="GAP49" s="523"/>
      <c r="GAQ49" s="523"/>
      <c r="GAR49" s="523"/>
      <c r="GAS49" s="523"/>
      <c r="GAT49" s="523"/>
      <c r="GAU49" s="523"/>
      <c r="GAV49" s="523"/>
      <c r="GAW49" s="523"/>
      <c r="GAX49" s="523"/>
      <c r="GAY49" s="523"/>
      <c r="GAZ49" s="523"/>
      <c r="GBA49" s="523"/>
      <c r="GBB49" s="523"/>
      <c r="GBC49" s="523"/>
      <c r="GBD49" s="523"/>
      <c r="GBE49" s="523"/>
      <c r="GBF49" s="523"/>
      <c r="GBG49" s="523"/>
      <c r="GBH49" s="523"/>
      <c r="GBI49" s="523"/>
      <c r="GBJ49" s="523"/>
      <c r="GBK49" s="523"/>
      <c r="GBL49" s="523"/>
      <c r="GBM49" s="523"/>
      <c r="GBN49" s="523"/>
      <c r="GBO49" s="523"/>
      <c r="GBP49" s="523"/>
      <c r="GBQ49" s="523"/>
      <c r="GBR49" s="523"/>
      <c r="GBS49" s="523"/>
      <c r="GBT49" s="523"/>
      <c r="GBU49" s="523"/>
      <c r="GBV49" s="523"/>
      <c r="GBW49" s="523"/>
      <c r="GBX49" s="523"/>
      <c r="GBY49" s="523"/>
      <c r="GBZ49" s="523"/>
      <c r="GCA49" s="523"/>
      <c r="GCB49" s="523"/>
      <c r="GCC49" s="523"/>
      <c r="GCD49" s="523"/>
      <c r="GCE49" s="523"/>
      <c r="GCF49" s="523"/>
      <c r="GCG49" s="523"/>
      <c r="GCH49" s="523"/>
      <c r="GCI49" s="523"/>
      <c r="GCJ49" s="523"/>
      <c r="GCK49" s="523"/>
      <c r="GCL49" s="523"/>
      <c r="GCM49" s="523"/>
      <c r="GCN49" s="523"/>
      <c r="GCO49" s="523"/>
      <c r="GCP49" s="523"/>
      <c r="GCQ49" s="523"/>
      <c r="GCR49" s="523"/>
      <c r="GCS49" s="523"/>
      <c r="GCT49" s="523"/>
      <c r="GCU49" s="523"/>
      <c r="GCV49" s="523"/>
      <c r="GCW49" s="523"/>
      <c r="GCX49" s="523"/>
      <c r="GCY49" s="523"/>
      <c r="GCZ49" s="523"/>
      <c r="GDA49" s="523"/>
      <c r="GDB49" s="523"/>
      <c r="GDC49" s="523"/>
      <c r="GDD49" s="523"/>
      <c r="GDE49" s="523"/>
      <c r="GDF49" s="523"/>
      <c r="GDG49" s="523"/>
      <c r="GDH49" s="523"/>
      <c r="GDI49" s="523"/>
      <c r="GDJ49" s="523"/>
      <c r="GDK49" s="523"/>
      <c r="GDL49" s="523"/>
      <c r="GDM49" s="523"/>
      <c r="GDN49" s="523"/>
      <c r="GDO49" s="523"/>
      <c r="GDP49" s="523"/>
      <c r="GDQ49" s="523"/>
      <c r="GDR49" s="523"/>
      <c r="GDS49" s="523"/>
      <c r="GDT49" s="523"/>
      <c r="GDU49" s="523"/>
      <c r="GDV49" s="523"/>
      <c r="GDW49" s="523"/>
      <c r="GDX49" s="523"/>
      <c r="GDY49" s="523"/>
      <c r="GDZ49" s="523"/>
      <c r="GEA49" s="523"/>
      <c r="GEB49" s="523"/>
      <c r="GEC49" s="523"/>
      <c r="GED49" s="523"/>
      <c r="GEE49" s="523"/>
      <c r="GEF49" s="523"/>
      <c r="GEG49" s="523"/>
      <c r="GEH49" s="523"/>
      <c r="GEI49" s="523"/>
      <c r="GEJ49" s="523"/>
      <c r="GEK49" s="523"/>
      <c r="GEL49" s="523"/>
      <c r="GEM49" s="523"/>
      <c r="GEN49" s="523"/>
      <c r="GEO49" s="523"/>
      <c r="GEP49" s="523"/>
      <c r="GEQ49" s="523"/>
      <c r="GER49" s="523"/>
      <c r="GES49" s="523"/>
      <c r="GET49" s="523"/>
      <c r="GEU49" s="523"/>
      <c r="GEV49" s="523"/>
      <c r="GEW49" s="523"/>
      <c r="GEX49" s="523"/>
      <c r="GEY49" s="523"/>
      <c r="GEZ49" s="523"/>
      <c r="GFA49" s="523"/>
      <c r="GFB49" s="523"/>
      <c r="GFC49" s="523"/>
      <c r="GFD49" s="523"/>
      <c r="GFE49" s="523"/>
      <c r="GFF49" s="523"/>
      <c r="GFG49" s="523"/>
      <c r="GFH49" s="523"/>
      <c r="GFI49" s="523"/>
      <c r="GFJ49" s="523"/>
      <c r="GFK49" s="523"/>
      <c r="GFL49" s="523"/>
      <c r="GFM49" s="523"/>
      <c r="GFN49" s="523"/>
      <c r="GFO49" s="523"/>
      <c r="GFP49" s="523"/>
      <c r="GFQ49" s="523"/>
      <c r="GFR49" s="523"/>
      <c r="GFS49" s="523"/>
      <c r="GFT49" s="523"/>
      <c r="GFU49" s="523"/>
      <c r="GFV49" s="523"/>
      <c r="GFW49" s="523"/>
      <c r="GFX49" s="523"/>
      <c r="GFY49" s="523"/>
      <c r="GFZ49" s="523"/>
      <c r="GGA49" s="523"/>
      <c r="GGB49" s="523"/>
      <c r="GGC49" s="523"/>
      <c r="GGD49" s="523"/>
      <c r="GGE49" s="523"/>
      <c r="GGF49" s="523"/>
      <c r="GGG49" s="523"/>
      <c r="GGH49" s="523"/>
      <c r="GGI49" s="523"/>
      <c r="GGJ49" s="523"/>
      <c r="GGK49" s="523"/>
      <c r="GGL49" s="523"/>
      <c r="GGM49" s="523"/>
      <c r="GGN49" s="523"/>
      <c r="GGO49" s="523"/>
      <c r="GGP49" s="523"/>
      <c r="GGQ49" s="523"/>
      <c r="GGR49" s="523"/>
      <c r="GGS49" s="523"/>
      <c r="GGT49" s="523"/>
      <c r="GGU49" s="523"/>
      <c r="GGV49" s="523"/>
      <c r="GGW49" s="523"/>
      <c r="GGX49" s="523"/>
      <c r="GGY49" s="523"/>
      <c r="GGZ49" s="523"/>
      <c r="GHA49" s="523"/>
      <c r="GHB49" s="523"/>
      <c r="GHC49" s="523"/>
      <c r="GHD49" s="523"/>
      <c r="GHE49" s="523"/>
      <c r="GHF49" s="523"/>
      <c r="GHG49" s="523"/>
      <c r="GHH49" s="523"/>
      <c r="GHI49" s="523"/>
      <c r="GHJ49" s="523"/>
      <c r="GHK49" s="523"/>
      <c r="GHL49" s="523"/>
      <c r="GHM49" s="523"/>
      <c r="GHN49" s="523"/>
      <c r="GHO49" s="523"/>
      <c r="GHP49" s="523"/>
      <c r="GHQ49" s="523"/>
      <c r="GHR49" s="523"/>
      <c r="GHS49" s="523"/>
      <c r="GHT49" s="523"/>
      <c r="GHU49" s="523"/>
      <c r="GHV49" s="523"/>
      <c r="GHW49" s="523"/>
      <c r="GHX49" s="523"/>
      <c r="GHY49" s="523"/>
      <c r="GHZ49" s="523"/>
      <c r="GIA49" s="523"/>
      <c r="GIB49" s="523"/>
      <c r="GIC49" s="523"/>
      <c r="GID49" s="523"/>
      <c r="GIE49" s="523"/>
      <c r="GIF49" s="523"/>
      <c r="GIG49" s="523"/>
      <c r="GIH49" s="523"/>
      <c r="GII49" s="523"/>
      <c r="GIJ49" s="523"/>
      <c r="GIK49" s="523"/>
      <c r="GIL49" s="523"/>
      <c r="GIM49" s="523"/>
      <c r="GIN49" s="523"/>
      <c r="GIO49" s="523"/>
      <c r="GIP49" s="523"/>
      <c r="GIQ49" s="523"/>
      <c r="GIR49" s="523"/>
      <c r="GIS49" s="523"/>
      <c r="GIT49" s="523"/>
      <c r="GIU49" s="523"/>
      <c r="GIV49" s="523"/>
      <c r="GIW49" s="523"/>
      <c r="GIX49" s="523"/>
      <c r="GIY49" s="523"/>
      <c r="GIZ49" s="523"/>
      <c r="GJA49" s="523"/>
      <c r="GJB49" s="523"/>
      <c r="GJC49" s="523"/>
      <c r="GJD49" s="523"/>
      <c r="GJE49" s="523"/>
      <c r="GJF49" s="523"/>
      <c r="GJG49" s="523"/>
      <c r="GJH49" s="523"/>
      <c r="GJI49" s="523"/>
      <c r="GJJ49" s="523"/>
      <c r="GJK49" s="523"/>
      <c r="GJL49" s="523"/>
      <c r="GJM49" s="523"/>
      <c r="GJN49" s="523"/>
      <c r="GJO49" s="523"/>
      <c r="GJP49" s="523"/>
      <c r="GJQ49" s="523"/>
      <c r="GJR49" s="523"/>
      <c r="GJS49" s="523"/>
      <c r="GJT49" s="523"/>
      <c r="GJU49" s="523"/>
      <c r="GJV49" s="523"/>
      <c r="GJW49" s="523"/>
      <c r="GJX49" s="523"/>
      <c r="GJY49" s="523"/>
      <c r="GJZ49" s="523"/>
      <c r="GKA49" s="523"/>
      <c r="GKB49" s="523"/>
      <c r="GKC49" s="523"/>
      <c r="GKD49" s="523"/>
      <c r="GKE49" s="523"/>
      <c r="GKF49" s="523"/>
      <c r="GKG49" s="523"/>
      <c r="GKH49" s="523"/>
      <c r="GKI49" s="523"/>
      <c r="GKJ49" s="523"/>
      <c r="GKK49" s="523"/>
      <c r="GKL49" s="523"/>
      <c r="GKM49" s="523"/>
      <c r="GKN49" s="523"/>
      <c r="GKO49" s="523"/>
      <c r="GKP49" s="523"/>
      <c r="GKQ49" s="523"/>
      <c r="GKR49" s="523"/>
      <c r="GKS49" s="523"/>
      <c r="GKT49" s="523"/>
      <c r="GKU49" s="523"/>
      <c r="GKV49" s="523"/>
      <c r="GKW49" s="523"/>
      <c r="GKX49" s="523"/>
      <c r="GKY49" s="523"/>
      <c r="GKZ49" s="523"/>
      <c r="GLA49" s="523"/>
      <c r="GLB49" s="523"/>
      <c r="GLC49" s="523"/>
      <c r="GLD49" s="523"/>
      <c r="GLE49" s="523"/>
      <c r="GLF49" s="523"/>
      <c r="GLG49" s="523"/>
      <c r="GLH49" s="523"/>
      <c r="GLI49" s="523"/>
      <c r="GLJ49" s="523"/>
      <c r="GLK49" s="523"/>
      <c r="GLL49" s="523"/>
      <c r="GLM49" s="523"/>
      <c r="GLN49" s="523"/>
      <c r="GLO49" s="523"/>
      <c r="GLP49" s="523"/>
      <c r="GLQ49" s="523"/>
      <c r="GLR49" s="523"/>
      <c r="GLS49" s="523"/>
      <c r="GLT49" s="523"/>
      <c r="GLU49" s="523"/>
      <c r="GLV49" s="523"/>
      <c r="GLW49" s="523"/>
      <c r="GLX49" s="523"/>
      <c r="GLY49" s="523"/>
      <c r="GLZ49" s="523"/>
      <c r="GMA49" s="523"/>
      <c r="GMB49" s="523"/>
      <c r="GMC49" s="523"/>
      <c r="GMD49" s="523"/>
      <c r="GME49" s="523"/>
      <c r="GMF49" s="523"/>
      <c r="GMG49" s="523"/>
      <c r="GMH49" s="523"/>
      <c r="GMI49" s="523"/>
      <c r="GMJ49" s="523"/>
      <c r="GMK49" s="523"/>
      <c r="GML49" s="523"/>
      <c r="GMM49" s="523"/>
      <c r="GMN49" s="523"/>
      <c r="GMO49" s="523"/>
      <c r="GMP49" s="523"/>
      <c r="GMQ49" s="523"/>
      <c r="GMR49" s="523"/>
      <c r="GMS49" s="523"/>
      <c r="GMT49" s="523"/>
      <c r="GMU49" s="523"/>
      <c r="GMV49" s="523"/>
      <c r="GMW49" s="523"/>
      <c r="GMX49" s="523"/>
      <c r="GMY49" s="523"/>
      <c r="GMZ49" s="523"/>
      <c r="GNA49" s="523"/>
      <c r="GNB49" s="523"/>
      <c r="GNC49" s="523"/>
      <c r="GND49" s="523"/>
      <c r="GNE49" s="523"/>
      <c r="GNF49" s="523"/>
      <c r="GNG49" s="523"/>
      <c r="GNH49" s="523"/>
      <c r="GNI49" s="523"/>
      <c r="GNJ49" s="523"/>
      <c r="GNK49" s="523"/>
      <c r="GNL49" s="523"/>
      <c r="GNM49" s="523"/>
      <c r="GNN49" s="523"/>
      <c r="GNO49" s="523"/>
      <c r="GNP49" s="523"/>
      <c r="GNQ49" s="523"/>
      <c r="GNR49" s="523"/>
      <c r="GNS49" s="523"/>
      <c r="GNT49" s="523"/>
      <c r="GNU49" s="523"/>
      <c r="GNV49" s="523"/>
      <c r="GNW49" s="523"/>
      <c r="GNX49" s="523"/>
      <c r="GNY49" s="523"/>
      <c r="GNZ49" s="523"/>
      <c r="GOA49" s="523"/>
      <c r="GOB49" s="523"/>
      <c r="GOC49" s="523"/>
      <c r="GOD49" s="523"/>
      <c r="GOE49" s="523"/>
      <c r="GOF49" s="523"/>
      <c r="GOG49" s="523"/>
      <c r="GOH49" s="523"/>
      <c r="GOI49" s="523"/>
      <c r="GOJ49" s="523"/>
      <c r="GOK49" s="523"/>
      <c r="GOL49" s="523"/>
      <c r="GOM49" s="523"/>
      <c r="GON49" s="523"/>
      <c r="GOO49" s="523"/>
      <c r="GOP49" s="523"/>
      <c r="GOQ49" s="523"/>
      <c r="GOR49" s="523"/>
      <c r="GOS49" s="523"/>
      <c r="GOT49" s="523"/>
      <c r="GOU49" s="523"/>
      <c r="GOV49" s="523"/>
      <c r="GOW49" s="523"/>
      <c r="GOX49" s="523"/>
      <c r="GOY49" s="523"/>
      <c r="GOZ49" s="523"/>
      <c r="GPA49" s="523"/>
      <c r="GPB49" s="523"/>
      <c r="GPC49" s="523"/>
      <c r="GPD49" s="523"/>
      <c r="GPE49" s="523"/>
      <c r="GPF49" s="523"/>
      <c r="GPG49" s="523"/>
      <c r="GPH49" s="523"/>
      <c r="GPI49" s="523"/>
      <c r="GPJ49" s="523"/>
      <c r="GPK49" s="523"/>
      <c r="GPL49" s="523"/>
      <c r="GPM49" s="523"/>
      <c r="GPN49" s="523"/>
      <c r="GPO49" s="523"/>
      <c r="GPP49" s="523"/>
      <c r="GPQ49" s="523"/>
      <c r="GPR49" s="523"/>
      <c r="GPS49" s="523"/>
      <c r="GPT49" s="523"/>
      <c r="GPU49" s="523"/>
      <c r="GPV49" s="523"/>
      <c r="GPW49" s="523"/>
      <c r="GPX49" s="523"/>
      <c r="GPY49" s="523"/>
      <c r="GPZ49" s="523"/>
      <c r="GQA49" s="523"/>
      <c r="GQB49" s="523"/>
      <c r="GQC49" s="523"/>
      <c r="GQD49" s="523"/>
      <c r="GQE49" s="523"/>
      <c r="GQF49" s="523"/>
      <c r="GQG49" s="523"/>
      <c r="GQH49" s="523"/>
      <c r="GQI49" s="523"/>
      <c r="GQJ49" s="523"/>
      <c r="GQK49" s="523"/>
      <c r="GQL49" s="523"/>
      <c r="GQM49" s="523"/>
      <c r="GQN49" s="523"/>
      <c r="GQO49" s="523"/>
      <c r="GQP49" s="523"/>
      <c r="GQQ49" s="523"/>
      <c r="GQR49" s="523"/>
      <c r="GQS49" s="523"/>
      <c r="GQT49" s="523"/>
      <c r="GQU49" s="523"/>
      <c r="GQV49" s="523"/>
      <c r="GQW49" s="523"/>
      <c r="GQX49" s="523"/>
      <c r="GQY49" s="523"/>
      <c r="GQZ49" s="523"/>
      <c r="GRA49" s="523"/>
      <c r="GRB49" s="523"/>
      <c r="GRC49" s="523"/>
      <c r="GRD49" s="523"/>
      <c r="GRE49" s="523"/>
      <c r="GRF49" s="523"/>
      <c r="GRG49" s="523"/>
      <c r="GRH49" s="523"/>
      <c r="GRI49" s="523"/>
      <c r="GRJ49" s="523"/>
      <c r="GRK49" s="523"/>
      <c r="GRL49" s="523"/>
      <c r="GRM49" s="523"/>
      <c r="GRN49" s="523"/>
      <c r="GRO49" s="523"/>
      <c r="GRP49" s="523"/>
      <c r="GRQ49" s="523"/>
      <c r="GRR49" s="523"/>
      <c r="GRS49" s="523"/>
      <c r="GRT49" s="523"/>
      <c r="GRU49" s="523"/>
      <c r="GRV49" s="523"/>
      <c r="GRW49" s="523"/>
      <c r="GRX49" s="523"/>
      <c r="GRY49" s="523"/>
      <c r="GRZ49" s="523"/>
      <c r="GSA49" s="523"/>
      <c r="GSB49" s="523"/>
      <c r="GSC49" s="523"/>
      <c r="GSD49" s="523"/>
      <c r="GSE49" s="523"/>
      <c r="GSF49" s="523"/>
      <c r="GSG49" s="523"/>
      <c r="GSH49" s="523"/>
      <c r="GSI49" s="523"/>
      <c r="GSJ49" s="523"/>
      <c r="GSK49" s="523"/>
      <c r="GSL49" s="523"/>
      <c r="GSM49" s="523"/>
      <c r="GSN49" s="523"/>
      <c r="GSO49" s="523"/>
      <c r="GSP49" s="523"/>
      <c r="GSQ49" s="523"/>
      <c r="GSR49" s="523"/>
      <c r="GSS49" s="523"/>
      <c r="GST49" s="523"/>
      <c r="GSU49" s="523"/>
      <c r="GSV49" s="523"/>
      <c r="GSW49" s="523"/>
      <c r="GSX49" s="523"/>
      <c r="GSY49" s="523"/>
      <c r="GSZ49" s="523"/>
      <c r="GTA49" s="523"/>
      <c r="GTB49" s="523"/>
      <c r="GTC49" s="523"/>
      <c r="GTD49" s="523"/>
      <c r="GTE49" s="523"/>
      <c r="GTF49" s="523"/>
      <c r="GTG49" s="523"/>
      <c r="GTH49" s="523"/>
      <c r="GTI49" s="523"/>
      <c r="GTJ49" s="523"/>
      <c r="GTK49" s="523"/>
      <c r="GTL49" s="523"/>
      <c r="GTM49" s="523"/>
      <c r="GTN49" s="523"/>
      <c r="GTO49" s="523"/>
      <c r="GTP49" s="523"/>
      <c r="GTQ49" s="523"/>
      <c r="GTR49" s="523"/>
      <c r="GTS49" s="523"/>
      <c r="GTT49" s="523"/>
      <c r="GTU49" s="523"/>
      <c r="GTV49" s="523"/>
      <c r="GTW49" s="523"/>
      <c r="GTX49" s="523"/>
      <c r="GTY49" s="523"/>
      <c r="GTZ49" s="523"/>
      <c r="GUA49" s="523"/>
      <c r="GUB49" s="523"/>
      <c r="GUC49" s="523"/>
      <c r="GUD49" s="523"/>
      <c r="GUE49" s="523"/>
      <c r="GUF49" s="523"/>
      <c r="GUG49" s="523"/>
      <c r="GUH49" s="523"/>
      <c r="GUI49" s="523"/>
      <c r="GUJ49" s="523"/>
      <c r="GUK49" s="523"/>
      <c r="GUL49" s="523"/>
      <c r="GUM49" s="523"/>
      <c r="GUN49" s="523"/>
      <c r="GUO49" s="523"/>
      <c r="GUP49" s="523"/>
      <c r="GUQ49" s="523"/>
      <c r="GUR49" s="523"/>
      <c r="GUS49" s="523"/>
      <c r="GUT49" s="523"/>
      <c r="GUU49" s="523"/>
      <c r="GUV49" s="523"/>
      <c r="GUW49" s="523"/>
      <c r="GUX49" s="523"/>
      <c r="GUY49" s="523"/>
      <c r="GUZ49" s="523"/>
      <c r="GVA49" s="523"/>
      <c r="GVB49" s="523"/>
      <c r="GVC49" s="523"/>
      <c r="GVD49" s="523"/>
      <c r="GVE49" s="523"/>
      <c r="GVF49" s="523"/>
      <c r="GVG49" s="523"/>
      <c r="GVH49" s="523"/>
      <c r="GVI49" s="523"/>
      <c r="GVJ49" s="523"/>
      <c r="GVK49" s="523"/>
      <c r="GVL49" s="523"/>
      <c r="GVM49" s="523"/>
      <c r="GVN49" s="523"/>
      <c r="GVO49" s="523"/>
      <c r="GVP49" s="523"/>
      <c r="GVQ49" s="523"/>
      <c r="GVR49" s="523"/>
      <c r="GVS49" s="523"/>
      <c r="GVT49" s="523"/>
      <c r="GVU49" s="523"/>
      <c r="GVV49" s="523"/>
      <c r="GVW49" s="523"/>
      <c r="GVX49" s="523"/>
      <c r="GVY49" s="523"/>
      <c r="GVZ49" s="523"/>
      <c r="GWA49" s="523"/>
      <c r="GWB49" s="523"/>
      <c r="GWC49" s="523"/>
      <c r="GWD49" s="523"/>
      <c r="GWE49" s="523"/>
      <c r="GWF49" s="523"/>
      <c r="GWG49" s="523"/>
      <c r="GWH49" s="523"/>
      <c r="GWI49" s="523"/>
      <c r="GWJ49" s="523"/>
      <c r="GWK49" s="523"/>
      <c r="GWL49" s="523"/>
      <c r="GWM49" s="523"/>
      <c r="GWN49" s="523"/>
      <c r="GWO49" s="523"/>
      <c r="GWP49" s="523"/>
      <c r="GWQ49" s="523"/>
      <c r="GWR49" s="523"/>
      <c r="GWS49" s="523"/>
      <c r="GWT49" s="523"/>
      <c r="GWU49" s="523"/>
      <c r="GWV49" s="523"/>
      <c r="GWW49" s="523"/>
      <c r="GWX49" s="523"/>
      <c r="GWY49" s="523"/>
      <c r="GWZ49" s="523"/>
      <c r="GXA49" s="523"/>
      <c r="GXB49" s="523"/>
      <c r="GXC49" s="523"/>
      <c r="GXD49" s="523"/>
      <c r="GXE49" s="523"/>
      <c r="GXF49" s="523"/>
      <c r="GXG49" s="523"/>
      <c r="GXH49" s="523"/>
      <c r="GXI49" s="523"/>
      <c r="GXJ49" s="523"/>
      <c r="GXK49" s="523"/>
      <c r="GXL49" s="523"/>
      <c r="GXM49" s="523"/>
      <c r="GXN49" s="523"/>
      <c r="GXO49" s="523"/>
      <c r="GXP49" s="523"/>
      <c r="GXQ49" s="523"/>
      <c r="GXR49" s="523"/>
      <c r="GXS49" s="523"/>
      <c r="GXT49" s="523"/>
      <c r="GXU49" s="523"/>
      <c r="GXV49" s="523"/>
      <c r="GXW49" s="523"/>
      <c r="GXX49" s="523"/>
      <c r="GXY49" s="523"/>
      <c r="GXZ49" s="523"/>
      <c r="GYA49" s="523"/>
      <c r="GYB49" s="523"/>
      <c r="GYC49" s="523"/>
      <c r="GYD49" s="523"/>
      <c r="GYE49" s="523"/>
      <c r="GYF49" s="523"/>
      <c r="GYG49" s="523"/>
      <c r="GYH49" s="523"/>
      <c r="GYI49" s="523"/>
      <c r="GYJ49" s="523"/>
      <c r="GYK49" s="523"/>
      <c r="GYL49" s="523"/>
      <c r="GYM49" s="523"/>
      <c r="GYN49" s="523"/>
      <c r="GYO49" s="523"/>
      <c r="GYP49" s="523"/>
      <c r="GYQ49" s="523"/>
      <c r="GYR49" s="523"/>
      <c r="GYS49" s="523"/>
      <c r="GYT49" s="523"/>
      <c r="GYU49" s="523"/>
      <c r="GYV49" s="523"/>
      <c r="GYW49" s="523"/>
      <c r="GYX49" s="523"/>
      <c r="GYY49" s="523"/>
      <c r="GYZ49" s="523"/>
      <c r="GZA49" s="523"/>
      <c r="GZB49" s="523"/>
      <c r="GZC49" s="523"/>
      <c r="GZD49" s="523"/>
      <c r="GZE49" s="523"/>
      <c r="GZF49" s="523"/>
      <c r="GZG49" s="523"/>
      <c r="GZH49" s="523"/>
      <c r="GZI49" s="523"/>
      <c r="GZJ49" s="523"/>
      <c r="GZK49" s="523"/>
      <c r="GZL49" s="523"/>
      <c r="GZM49" s="523"/>
      <c r="GZN49" s="523"/>
      <c r="GZO49" s="523"/>
      <c r="GZP49" s="523"/>
      <c r="GZQ49" s="523"/>
      <c r="GZR49" s="523"/>
      <c r="GZS49" s="523"/>
      <c r="GZT49" s="523"/>
      <c r="GZU49" s="523"/>
      <c r="GZV49" s="523"/>
      <c r="GZW49" s="523"/>
      <c r="GZX49" s="523"/>
      <c r="GZY49" s="523"/>
      <c r="GZZ49" s="523"/>
      <c r="HAA49" s="523"/>
      <c r="HAB49" s="523"/>
      <c r="HAC49" s="523"/>
      <c r="HAD49" s="523"/>
      <c r="HAE49" s="523"/>
      <c r="HAF49" s="523"/>
      <c r="HAG49" s="523"/>
      <c r="HAH49" s="523"/>
      <c r="HAI49" s="523"/>
      <c r="HAJ49" s="523"/>
      <c r="HAK49" s="523"/>
      <c r="HAL49" s="523"/>
      <c r="HAM49" s="523"/>
      <c r="HAN49" s="523"/>
      <c r="HAO49" s="523"/>
      <c r="HAP49" s="523"/>
      <c r="HAQ49" s="523"/>
      <c r="HAR49" s="523"/>
      <c r="HAS49" s="523"/>
      <c r="HAT49" s="523"/>
      <c r="HAU49" s="523"/>
      <c r="HAV49" s="523"/>
      <c r="HAW49" s="523"/>
      <c r="HAX49" s="523"/>
      <c r="HAY49" s="523"/>
      <c r="HAZ49" s="523"/>
      <c r="HBA49" s="523"/>
      <c r="HBB49" s="523"/>
      <c r="HBC49" s="523"/>
      <c r="HBD49" s="523"/>
      <c r="HBE49" s="523"/>
      <c r="HBF49" s="523"/>
      <c r="HBG49" s="523"/>
      <c r="HBH49" s="523"/>
      <c r="HBI49" s="523"/>
      <c r="HBJ49" s="523"/>
      <c r="HBK49" s="523"/>
      <c r="HBL49" s="523"/>
      <c r="HBM49" s="523"/>
      <c r="HBN49" s="523"/>
      <c r="HBO49" s="523"/>
      <c r="HBP49" s="523"/>
      <c r="HBQ49" s="523"/>
      <c r="HBR49" s="523"/>
      <c r="HBS49" s="523"/>
      <c r="HBT49" s="523"/>
      <c r="HBU49" s="523"/>
      <c r="HBV49" s="523"/>
      <c r="HBW49" s="523"/>
      <c r="HBX49" s="523"/>
      <c r="HBY49" s="523"/>
      <c r="HBZ49" s="523"/>
      <c r="HCA49" s="523"/>
      <c r="HCB49" s="523"/>
      <c r="HCC49" s="523"/>
      <c r="HCD49" s="523"/>
      <c r="HCE49" s="523"/>
      <c r="HCF49" s="523"/>
      <c r="HCG49" s="523"/>
      <c r="HCH49" s="523"/>
      <c r="HCI49" s="523"/>
      <c r="HCJ49" s="523"/>
      <c r="HCK49" s="523"/>
      <c r="HCL49" s="523"/>
      <c r="HCM49" s="523"/>
      <c r="HCN49" s="523"/>
      <c r="HCO49" s="523"/>
      <c r="HCP49" s="523"/>
      <c r="HCQ49" s="523"/>
      <c r="HCR49" s="523"/>
      <c r="HCS49" s="523"/>
      <c r="HCT49" s="523"/>
      <c r="HCU49" s="523"/>
      <c r="HCV49" s="523"/>
      <c r="HCW49" s="523"/>
      <c r="HCX49" s="523"/>
      <c r="HCY49" s="523"/>
      <c r="HCZ49" s="523"/>
      <c r="HDA49" s="523"/>
      <c r="HDB49" s="523"/>
      <c r="HDC49" s="523"/>
      <c r="HDD49" s="523"/>
      <c r="HDE49" s="523"/>
      <c r="HDF49" s="523"/>
      <c r="HDG49" s="523"/>
      <c r="HDH49" s="523"/>
      <c r="HDI49" s="523"/>
      <c r="HDJ49" s="523"/>
      <c r="HDK49" s="523"/>
      <c r="HDL49" s="523"/>
      <c r="HDM49" s="523"/>
      <c r="HDN49" s="523"/>
      <c r="HDO49" s="523"/>
      <c r="HDP49" s="523"/>
      <c r="HDQ49" s="523"/>
      <c r="HDR49" s="523"/>
      <c r="HDS49" s="523"/>
      <c r="HDT49" s="523"/>
      <c r="HDU49" s="523"/>
      <c r="HDV49" s="523"/>
      <c r="HDW49" s="523"/>
      <c r="HDX49" s="523"/>
      <c r="HDY49" s="523"/>
      <c r="HDZ49" s="523"/>
      <c r="HEA49" s="523"/>
      <c r="HEB49" s="523"/>
      <c r="HEC49" s="523"/>
      <c r="HED49" s="523"/>
      <c r="HEE49" s="523"/>
      <c r="HEF49" s="523"/>
      <c r="HEG49" s="523"/>
      <c r="HEH49" s="523"/>
      <c r="HEI49" s="523"/>
      <c r="HEJ49" s="523"/>
      <c r="HEK49" s="523"/>
      <c r="HEL49" s="523"/>
      <c r="HEM49" s="523"/>
      <c r="HEN49" s="523"/>
      <c r="HEO49" s="523"/>
      <c r="HEP49" s="523"/>
      <c r="HEQ49" s="523"/>
      <c r="HER49" s="523"/>
      <c r="HES49" s="523"/>
      <c r="HET49" s="523"/>
      <c r="HEU49" s="523"/>
      <c r="HEV49" s="523"/>
      <c r="HEW49" s="523"/>
      <c r="HEX49" s="523"/>
      <c r="HEY49" s="523"/>
      <c r="HEZ49" s="523"/>
      <c r="HFA49" s="523"/>
      <c r="HFB49" s="523"/>
      <c r="HFC49" s="523"/>
      <c r="HFD49" s="523"/>
      <c r="HFE49" s="523"/>
      <c r="HFF49" s="523"/>
      <c r="HFG49" s="523"/>
      <c r="HFH49" s="523"/>
      <c r="HFI49" s="523"/>
      <c r="HFJ49" s="523"/>
      <c r="HFK49" s="523"/>
      <c r="HFL49" s="523"/>
      <c r="HFM49" s="523"/>
      <c r="HFN49" s="523"/>
      <c r="HFO49" s="523"/>
      <c r="HFP49" s="523"/>
      <c r="HFQ49" s="523"/>
      <c r="HFR49" s="523"/>
      <c r="HFS49" s="523"/>
      <c r="HFT49" s="523"/>
      <c r="HFU49" s="523"/>
      <c r="HFV49" s="523"/>
      <c r="HFW49" s="523"/>
      <c r="HFX49" s="523"/>
      <c r="HFY49" s="523"/>
      <c r="HFZ49" s="523"/>
      <c r="HGA49" s="523"/>
      <c r="HGB49" s="523"/>
      <c r="HGC49" s="523"/>
      <c r="HGD49" s="523"/>
      <c r="HGE49" s="523"/>
      <c r="HGF49" s="523"/>
      <c r="HGG49" s="523"/>
      <c r="HGH49" s="523"/>
      <c r="HGI49" s="523"/>
      <c r="HGJ49" s="523"/>
      <c r="HGK49" s="523"/>
      <c r="HGL49" s="523"/>
      <c r="HGM49" s="523"/>
      <c r="HGN49" s="523"/>
      <c r="HGO49" s="523"/>
      <c r="HGP49" s="523"/>
      <c r="HGQ49" s="523"/>
      <c r="HGR49" s="523"/>
      <c r="HGS49" s="523"/>
      <c r="HGT49" s="523"/>
      <c r="HGU49" s="523"/>
      <c r="HGV49" s="523"/>
      <c r="HGW49" s="523"/>
      <c r="HGX49" s="523"/>
      <c r="HGY49" s="523"/>
      <c r="HGZ49" s="523"/>
      <c r="HHA49" s="523"/>
      <c r="HHB49" s="523"/>
      <c r="HHC49" s="523"/>
      <c r="HHD49" s="523"/>
      <c r="HHE49" s="523"/>
      <c r="HHF49" s="523"/>
      <c r="HHG49" s="523"/>
      <c r="HHH49" s="523"/>
      <c r="HHI49" s="523"/>
      <c r="HHJ49" s="523"/>
      <c r="HHK49" s="523"/>
      <c r="HHL49" s="523"/>
      <c r="HHM49" s="523"/>
      <c r="HHN49" s="523"/>
      <c r="HHO49" s="523"/>
      <c r="HHP49" s="523"/>
      <c r="HHQ49" s="523"/>
      <c r="HHR49" s="523"/>
      <c r="HHS49" s="523"/>
      <c r="HHT49" s="523"/>
      <c r="HHU49" s="523"/>
      <c r="HHV49" s="523"/>
      <c r="HHW49" s="523"/>
      <c r="HHX49" s="523"/>
      <c r="HHY49" s="523"/>
      <c r="HHZ49" s="523"/>
      <c r="HIA49" s="523"/>
      <c r="HIB49" s="523"/>
      <c r="HIC49" s="523"/>
      <c r="HID49" s="523"/>
      <c r="HIE49" s="523"/>
      <c r="HIF49" s="523"/>
      <c r="HIG49" s="523"/>
      <c r="HIH49" s="523"/>
      <c r="HII49" s="523"/>
      <c r="HIJ49" s="523"/>
      <c r="HIK49" s="523"/>
      <c r="HIL49" s="523"/>
      <c r="HIM49" s="523"/>
      <c r="HIN49" s="523"/>
      <c r="HIO49" s="523"/>
      <c r="HIP49" s="523"/>
      <c r="HIQ49" s="523"/>
      <c r="HIR49" s="523"/>
      <c r="HIS49" s="523"/>
      <c r="HIT49" s="523"/>
      <c r="HIU49" s="523"/>
      <c r="HIV49" s="523"/>
      <c r="HIW49" s="523"/>
      <c r="HIX49" s="523"/>
      <c r="HIY49" s="523"/>
      <c r="HIZ49" s="523"/>
      <c r="HJA49" s="523"/>
      <c r="HJB49" s="523"/>
      <c r="HJC49" s="523"/>
      <c r="HJD49" s="523"/>
      <c r="HJE49" s="523"/>
      <c r="HJF49" s="523"/>
      <c r="HJG49" s="523"/>
      <c r="HJH49" s="523"/>
      <c r="HJI49" s="523"/>
      <c r="HJJ49" s="523"/>
      <c r="HJK49" s="523"/>
      <c r="HJL49" s="523"/>
      <c r="HJM49" s="523"/>
      <c r="HJN49" s="523"/>
      <c r="HJO49" s="523"/>
      <c r="HJP49" s="523"/>
      <c r="HJQ49" s="523"/>
      <c r="HJR49" s="523"/>
      <c r="HJS49" s="523"/>
      <c r="HJT49" s="523"/>
      <c r="HJU49" s="523"/>
      <c r="HJV49" s="523"/>
      <c r="HJW49" s="523"/>
      <c r="HJX49" s="523"/>
      <c r="HJY49" s="523"/>
      <c r="HJZ49" s="523"/>
      <c r="HKA49" s="523"/>
      <c r="HKB49" s="523"/>
      <c r="HKC49" s="523"/>
      <c r="HKD49" s="523"/>
      <c r="HKE49" s="523"/>
      <c r="HKF49" s="523"/>
      <c r="HKG49" s="523"/>
      <c r="HKH49" s="523"/>
      <c r="HKI49" s="523"/>
      <c r="HKJ49" s="523"/>
      <c r="HKK49" s="523"/>
      <c r="HKL49" s="523"/>
      <c r="HKM49" s="523"/>
      <c r="HKN49" s="523"/>
      <c r="HKO49" s="523"/>
      <c r="HKP49" s="523"/>
      <c r="HKQ49" s="523"/>
      <c r="HKR49" s="523"/>
      <c r="HKS49" s="523"/>
      <c r="HKT49" s="523"/>
      <c r="HKU49" s="523"/>
      <c r="HKV49" s="523"/>
      <c r="HKW49" s="523"/>
      <c r="HKX49" s="523"/>
      <c r="HKY49" s="523"/>
      <c r="HKZ49" s="523"/>
      <c r="HLA49" s="523"/>
      <c r="HLB49" s="523"/>
      <c r="HLC49" s="523"/>
      <c r="HLD49" s="523"/>
      <c r="HLE49" s="523"/>
      <c r="HLF49" s="523"/>
      <c r="HLG49" s="523"/>
      <c r="HLH49" s="523"/>
      <c r="HLI49" s="523"/>
      <c r="HLJ49" s="523"/>
      <c r="HLK49" s="523"/>
      <c r="HLL49" s="523"/>
      <c r="HLM49" s="523"/>
      <c r="HLN49" s="523"/>
      <c r="HLO49" s="523"/>
      <c r="HLP49" s="523"/>
      <c r="HLQ49" s="523"/>
      <c r="HLR49" s="523"/>
      <c r="HLS49" s="523"/>
      <c r="HLT49" s="523"/>
      <c r="HLU49" s="523"/>
      <c r="HLV49" s="523"/>
      <c r="HLW49" s="523"/>
      <c r="HLX49" s="523"/>
      <c r="HLY49" s="523"/>
      <c r="HLZ49" s="523"/>
      <c r="HMA49" s="523"/>
      <c r="HMB49" s="523"/>
      <c r="HMC49" s="523"/>
      <c r="HMD49" s="523"/>
      <c r="HME49" s="523"/>
      <c r="HMF49" s="523"/>
      <c r="HMG49" s="523"/>
      <c r="HMH49" s="523"/>
      <c r="HMI49" s="523"/>
      <c r="HMJ49" s="523"/>
      <c r="HMK49" s="523"/>
      <c r="HML49" s="523"/>
      <c r="HMM49" s="523"/>
      <c r="HMN49" s="523"/>
      <c r="HMO49" s="523"/>
      <c r="HMP49" s="523"/>
      <c r="HMQ49" s="523"/>
      <c r="HMR49" s="523"/>
      <c r="HMS49" s="523"/>
      <c r="HMT49" s="523"/>
      <c r="HMU49" s="523"/>
      <c r="HMV49" s="523"/>
      <c r="HMW49" s="523"/>
      <c r="HMX49" s="523"/>
      <c r="HMY49" s="523"/>
      <c r="HMZ49" s="523"/>
      <c r="HNA49" s="523"/>
      <c r="HNB49" s="523"/>
      <c r="HNC49" s="523"/>
      <c r="HND49" s="523"/>
      <c r="HNE49" s="523"/>
      <c r="HNF49" s="523"/>
      <c r="HNG49" s="523"/>
      <c r="HNH49" s="523"/>
      <c r="HNI49" s="523"/>
      <c r="HNJ49" s="523"/>
      <c r="HNK49" s="523"/>
      <c r="HNL49" s="523"/>
      <c r="HNM49" s="523"/>
      <c r="HNN49" s="523"/>
      <c r="HNO49" s="523"/>
      <c r="HNP49" s="523"/>
      <c r="HNQ49" s="523"/>
      <c r="HNR49" s="523"/>
      <c r="HNS49" s="523"/>
      <c r="HNT49" s="523"/>
      <c r="HNU49" s="523"/>
      <c r="HNV49" s="523"/>
      <c r="HNW49" s="523"/>
      <c r="HNX49" s="523"/>
      <c r="HNY49" s="523"/>
      <c r="HNZ49" s="523"/>
      <c r="HOA49" s="523"/>
      <c r="HOB49" s="523"/>
      <c r="HOC49" s="523"/>
      <c r="HOD49" s="523"/>
      <c r="HOE49" s="523"/>
      <c r="HOF49" s="523"/>
      <c r="HOG49" s="523"/>
      <c r="HOH49" s="523"/>
      <c r="HOI49" s="523"/>
      <c r="HOJ49" s="523"/>
      <c r="HOK49" s="523"/>
      <c r="HOL49" s="523"/>
      <c r="HOM49" s="523"/>
      <c r="HON49" s="523"/>
      <c r="HOO49" s="523"/>
      <c r="HOP49" s="523"/>
      <c r="HOQ49" s="523"/>
      <c r="HOR49" s="523"/>
      <c r="HOS49" s="523"/>
      <c r="HOT49" s="523"/>
      <c r="HOU49" s="523"/>
      <c r="HOV49" s="523"/>
      <c r="HOW49" s="523"/>
      <c r="HOX49" s="523"/>
      <c r="HOY49" s="523"/>
      <c r="HOZ49" s="523"/>
      <c r="HPA49" s="523"/>
      <c r="HPB49" s="523"/>
      <c r="HPC49" s="523"/>
      <c r="HPD49" s="523"/>
      <c r="HPE49" s="523"/>
      <c r="HPF49" s="523"/>
      <c r="HPG49" s="523"/>
      <c r="HPH49" s="523"/>
      <c r="HPI49" s="523"/>
      <c r="HPJ49" s="523"/>
      <c r="HPK49" s="523"/>
      <c r="HPL49" s="523"/>
      <c r="HPM49" s="523"/>
      <c r="HPN49" s="523"/>
      <c r="HPO49" s="523"/>
      <c r="HPP49" s="523"/>
      <c r="HPQ49" s="523"/>
      <c r="HPR49" s="523"/>
      <c r="HPS49" s="523"/>
      <c r="HPT49" s="523"/>
      <c r="HPU49" s="523"/>
      <c r="HPV49" s="523"/>
      <c r="HPW49" s="523"/>
      <c r="HPX49" s="523"/>
      <c r="HPY49" s="523"/>
      <c r="HPZ49" s="523"/>
      <c r="HQA49" s="523"/>
      <c r="HQB49" s="523"/>
      <c r="HQC49" s="523"/>
      <c r="HQD49" s="523"/>
      <c r="HQE49" s="523"/>
      <c r="HQF49" s="523"/>
      <c r="HQG49" s="523"/>
      <c r="HQH49" s="523"/>
      <c r="HQI49" s="523"/>
      <c r="HQJ49" s="523"/>
      <c r="HQK49" s="523"/>
      <c r="HQL49" s="523"/>
      <c r="HQM49" s="523"/>
      <c r="HQN49" s="523"/>
      <c r="HQO49" s="523"/>
      <c r="HQP49" s="523"/>
      <c r="HQQ49" s="523"/>
      <c r="HQR49" s="523"/>
      <c r="HQS49" s="523"/>
      <c r="HQT49" s="523"/>
      <c r="HQU49" s="523"/>
      <c r="HQV49" s="523"/>
      <c r="HQW49" s="523"/>
      <c r="HQX49" s="523"/>
      <c r="HQY49" s="523"/>
      <c r="HQZ49" s="523"/>
      <c r="HRA49" s="523"/>
      <c r="HRB49" s="523"/>
      <c r="HRC49" s="523"/>
      <c r="HRD49" s="523"/>
      <c r="HRE49" s="523"/>
      <c r="HRF49" s="523"/>
      <c r="HRG49" s="523"/>
      <c r="HRH49" s="523"/>
      <c r="HRI49" s="523"/>
      <c r="HRJ49" s="523"/>
      <c r="HRK49" s="523"/>
      <c r="HRL49" s="523"/>
      <c r="HRM49" s="523"/>
      <c r="HRN49" s="523"/>
      <c r="HRO49" s="523"/>
      <c r="HRP49" s="523"/>
      <c r="HRQ49" s="523"/>
      <c r="HRR49" s="523"/>
      <c r="HRS49" s="523"/>
      <c r="HRT49" s="523"/>
      <c r="HRU49" s="523"/>
      <c r="HRV49" s="523"/>
      <c r="HRW49" s="523"/>
      <c r="HRX49" s="523"/>
      <c r="HRY49" s="523"/>
      <c r="HRZ49" s="523"/>
      <c r="HSA49" s="523"/>
      <c r="HSB49" s="523"/>
      <c r="HSC49" s="523"/>
      <c r="HSD49" s="523"/>
      <c r="HSE49" s="523"/>
      <c r="HSF49" s="523"/>
      <c r="HSG49" s="523"/>
      <c r="HSH49" s="523"/>
      <c r="HSI49" s="523"/>
      <c r="HSJ49" s="523"/>
      <c r="HSK49" s="523"/>
      <c r="HSL49" s="523"/>
      <c r="HSM49" s="523"/>
      <c r="HSN49" s="523"/>
      <c r="HSO49" s="523"/>
      <c r="HSP49" s="523"/>
      <c r="HSQ49" s="523"/>
      <c r="HSR49" s="523"/>
      <c r="HSS49" s="523"/>
      <c r="HST49" s="523"/>
      <c r="HSU49" s="523"/>
      <c r="HSV49" s="523"/>
      <c r="HSW49" s="523"/>
      <c r="HSX49" s="523"/>
      <c r="HSY49" s="523"/>
      <c r="HSZ49" s="523"/>
      <c r="HTA49" s="523"/>
      <c r="HTB49" s="523"/>
      <c r="HTC49" s="523"/>
      <c r="HTD49" s="523"/>
      <c r="HTE49" s="523"/>
      <c r="HTF49" s="523"/>
      <c r="HTG49" s="523"/>
      <c r="HTH49" s="523"/>
      <c r="HTI49" s="523"/>
      <c r="HTJ49" s="523"/>
      <c r="HTK49" s="523"/>
      <c r="HTL49" s="523"/>
      <c r="HTM49" s="523"/>
      <c r="HTN49" s="523"/>
      <c r="HTO49" s="523"/>
      <c r="HTP49" s="523"/>
      <c r="HTQ49" s="523"/>
      <c r="HTR49" s="523"/>
      <c r="HTS49" s="523"/>
      <c r="HTT49" s="523"/>
      <c r="HTU49" s="523"/>
      <c r="HTV49" s="523"/>
      <c r="HTW49" s="523"/>
      <c r="HTX49" s="523"/>
      <c r="HTY49" s="523"/>
      <c r="HTZ49" s="523"/>
      <c r="HUA49" s="523"/>
      <c r="HUB49" s="523"/>
      <c r="HUC49" s="523"/>
      <c r="HUD49" s="523"/>
      <c r="HUE49" s="523"/>
      <c r="HUF49" s="523"/>
      <c r="HUG49" s="523"/>
      <c r="HUH49" s="523"/>
      <c r="HUI49" s="523"/>
      <c r="HUJ49" s="523"/>
      <c r="HUK49" s="523"/>
      <c r="HUL49" s="523"/>
      <c r="HUM49" s="523"/>
      <c r="HUN49" s="523"/>
      <c r="HUO49" s="523"/>
      <c r="HUP49" s="523"/>
      <c r="HUQ49" s="523"/>
      <c r="HUR49" s="523"/>
      <c r="HUS49" s="523"/>
      <c r="HUT49" s="523"/>
      <c r="HUU49" s="523"/>
      <c r="HUV49" s="523"/>
      <c r="HUW49" s="523"/>
      <c r="HUX49" s="523"/>
      <c r="HUY49" s="523"/>
      <c r="HUZ49" s="523"/>
      <c r="HVA49" s="523"/>
      <c r="HVB49" s="523"/>
      <c r="HVC49" s="523"/>
      <c r="HVD49" s="523"/>
      <c r="HVE49" s="523"/>
      <c r="HVF49" s="523"/>
      <c r="HVG49" s="523"/>
      <c r="HVH49" s="523"/>
      <c r="HVI49" s="523"/>
      <c r="HVJ49" s="523"/>
      <c r="HVK49" s="523"/>
      <c r="HVL49" s="523"/>
      <c r="HVM49" s="523"/>
      <c r="HVN49" s="523"/>
      <c r="HVO49" s="523"/>
      <c r="HVP49" s="523"/>
      <c r="HVQ49" s="523"/>
      <c r="HVR49" s="523"/>
      <c r="HVS49" s="523"/>
      <c r="HVT49" s="523"/>
      <c r="HVU49" s="523"/>
      <c r="HVV49" s="523"/>
      <c r="HVW49" s="523"/>
      <c r="HVX49" s="523"/>
      <c r="HVY49" s="523"/>
      <c r="HVZ49" s="523"/>
      <c r="HWA49" s="523"/>
      <c r="HWB49" s="523"/>
      <c r="HWC49" s="523"/>
      <c r="HWD49" s="523"/>
      <c r="HWE49" s="523"/>
      <c r="HWF49" s="523"/>
      <c r="HWG49" s="523"/>
      <c r="HWH49" s="523"/>
      <c r="HWI49" s="523"/>
      <c r="HWJ49" s="523"/>
      <c r="HWK49" s="523"/>
      <c r="HWL49" s="523"/>
      <c r="HWM49" s="523"/>
      <c r="HWN49" s="523"/>
      <c r="HWO49" s="523"/>
      <c r="HWP49" s="523"/>
      <c r="HWQ49" s="523"/>
      <c r="HWR49" s="523"/>
      <c r="HWS49" s="523"/>
      <c r="HWT49" s="523"/>
      <c r="HWU49" s="523"/>
      <c r="HWV49" s="523"/>
      <c r="HWW49" s="523"/>
      <c r="HWX49" s="523"/>
      <c r="HWY49" s="523"/>
      <c r="HWZ49" s="523"/>
      <c r="HXA49" s="523"/>
      <c r="HXB49" s="523"/>
      <c r="HXC49" s="523"/>
      <c r="HXD49" s="523"/>
      <c r="HXE49" s="523"/>
      <c r="HXF49" s="523"/>
      <c r="HXG49" s="523"/>
      <c r="HXH49" s="523"/>
      <c r="HXI49" s="523"/>
      <c r="HXJ49" s="523"/>
      <c r="HXK49" s="523"/>
      <c r="HXL49" s="523"/>
      <c r="HXM49" s="523"/>
      <c r="HXN49" s="523"/>
      <c r="HXO49" s="523"/>
      <c r="HXP49" s="523"/>
      <c r="HXQ49" s="523"/>
      <c r="HXR49" s="523"/>
      <c r="HXS49" s="523"/>
      <c r="HXT49" s="523"/>
      <c r="HXU49" s="523"/>
      <c r="HXV49" s="523"/>
      <c r="HXW49" s="523"/>
      <c r="HXX49" s="523"/>
      <c r="HXY49" s="523"/>
      <c r="HXZ49" s="523"/>
      <c r="HYA49" s="523"/>
      <c r="HYB49" s="523"/>
      <c r="HYC49" s="523"/>
      <c r="HYD49" s="523"/>
      <c r="HYE49" s="523"/>
      <c r="HYF49" s="523"/>
      <c r="HYG49" s="523"/>
      <c r="HYH49" s="523"/>
      <c r="HYI49" s="523"/>
      <c r="HYJ49" s="523"/>
      <c r="HYK49" s="523"/>
      <c r="HYL49" s="523"/>
      <c r="HYM49" s="523"/>
      <c r="HYN49" s="523"/>
      <c r="HYO49" s="523"/>
      <c r="HYP49" s="523"/>
      <c r="HYQ49" s="523"/>
      <c r="HYR49" s="523"/>
      <c r="HYS49" s="523"/>
      <c r="HYT49" s="523"/>
      <c r="HYU49" s="523"/>
      <c r="HYV49" s="523"/>
      <c r="HYW49" s="523"/>
      <c r="HYX49" s="523"/>
      <c r="HYY49" s="523"/>
      <c r="HYZ49" s="523"/>
      <c r="HZA49" s="523"/>
      <c r="HZB49" s="523"/>
      <c r="HZC49" s="523"/>
      <c r="HZD49" s="523"/>
      <c r="HZE49" s="523"/>
      <c r="HZF49" s="523"/>
      <c r="HZG49" s="523"/>
      <c r="HZH49" s="523"/>
      <c r="HZI49" s="523"/>
      <c r="HZJ49" s="523"/>
      <c r="HZK49" s="523"/>
      <c r="HZL49" s="523"/>
      <c r="HZM49" s="523"/>
      <c r="HZN49" s="523"/>
      <c r="HZO49" s="523"/>
      <c r="HZP49" s="523"/>
      <c r="HZQ49" s="523"/>
      <c r="HZR49" s="523"/>
      <c r="HZS49" s="523"/>
      <c r="HZT49" s="523"/>
      <c r="HZU49" s="523"/>
      <c r="HZV49" s="523"/>
      <c r="HZW49" s="523"/>
      <c r="HZX49" s="523"/>
      <c r="HZY49" s="523"/>
      <c r="HZZ49" s="523"/>
      <c r="IAA49" s="523"/>
      <c r="IAB49" s="523"/>
      <c r="IAC49" s="523"/>
      <c r="IAD49" s="523"/>
      <c r="IAE49" s="523"/>
      <c r="IAF49" s="523"/>
      <c r="IAG49" s="523"/>
      <c r="IAH49" s="523"/>
      <c r="IAI49" s="523"/>
      <c r="IAJ49" s="523"/>
      <c r="IAK49" s="523"/>
      <c r="IAL49" s="523"/>
      <c r="IAM49" s="523"/>
      <c r="IAN49" s="523"/>
      <c r="IAO49" s="523"/>
      <c r="IAP49" s="523"/>
      <c r="IAQ49" s="523"/>
      <c r="IAR49" s="523"/>
      <c r="IAS49" s="523"/>
      <c r="IAT49" s="523"/>
      <c r="IAU49" s="523"/>
      <c r="IAV49" s="523"/>
      <c r="IAW49" s="523"/>
      <c r="IAX49" s="523"/>
      <c r="IAY49" s="523"/>
      <c r="IAZ49" s="523"/>
      <c r="IBA49" s="523"/>
      <c r="IBB49" s="523"/>
      <c r="IBC49" s="523"/>
      <c r="IBD49" s="523"/>
      <c r="IBE49" s="523"/>
      <c r="IBF49" s="523"/>
      <c r="IBG49" s="523"/>
      <c r="IBH49" s="523"/>
      <c r="IBI49" s="523"/>
      <c r="IBJ49" s="523"/>
      <c r="IBK49" s="523"/>
      <c r="IBL49" s="523"/>
      <c r="IBM49" s="523"/>
      <c r="IBN49" s="523"/>
      <c r="IBO49" s="523"/>
      <c r="IBP49" s="523"/>
      <c r="IBQ49" s="523"/>
      <c r="IBR49" s="523"/>
      <c r="IBS49" s="523"/>
      <c r="IBT49" s="523"/>
      <c r="IBU49" s="523"/>
      <c r="IBV49" s="523"/>
      <c r="IBW49" s="523"/>
      <c r="IBX49" s="523"/>
      <c r="IBY49" s="523"/>
      <c r="IBZ49" s="523"/>
      <c r="ICA49" s="523"/>
      <c r="ICB49" s="523"/>
      <c r="ICC49" s="523"/>
      <c r="ICD49" s="523"/>
      <c r="ICE49" s="523"/>
      <c r="ICF49" s="523"/>
      <c r="ICG49" s="523"/>
      <c r="ICH49" s="523"/>
      <c r="ICI49" s="523"/>
      <c r="ICJ49" s="523"/>
      <c r="ICK49" s="523"/>
      <c r="ICL49" s="523"/>
      <c r="ICM49" s="523"/>
      <c r="ICN49" s="523"/>
      <c r="ICO49" s="523"/>
      <c r="ICP49" s="523"/>
      <c r="ICQ49" s="523"/>
      <c r="ICR49" s="523"/>
      <c r="ICS49" s="523"/>
      <c r="ICT49" s="523"/>
      <c r="ICU49" s="523"/>
      <c r="ICV49" s="523"/>
      <c r="ICW49" s="523"/>
      <c r="ICX49" s="523"/>
      <c r="ICY49" s="523"/>
      <c r="ICZ49" s="523"/>
      <c r="IDA49" s="523"/>
      <c r="IDB49" s="523"/>
      <c r="IDC49" s="523"/>
      <c r="IDD49" s="523"/>
      <c r="IDE49" s="523"/>
      <c r="IDF49" s="523"/>
      <c r="IDG49" s="523"/>
      <c r="IDH49" s="523"/>
      <c r="IDI49" s="523"/>
      <c r="IDJ49" s="523"/>
      <c r="IDK49" s="523"/>
      <c r="IDL49" s="523"/>
      <c r="IDM49" s="523"/>
      <c r="IDN49" s="523"/>
      <c r="IDO49" s="523"/>
      <c r="IDP49" s="523"/>
      <c r="IDQ49" s="523"/>
      <c r="IDR49" s="523"/>
      <c r="IDS49" s="523"/>
      <c r="IDT49" s="523"/>
      <c r="IDU49" s="523"/>
      <c r="IDV49" s="523"/>
      <c r="IDW49" s="523"/>
      <c r="IDX49" s="523"/>
      <c r="IDY49" s="523"/>
      <c r="IDZ49" s="523"/>
      <c r="IEA49" s="523"/>
      <c r="IEB49" s="523"/>
      <c r="IEC49" s="523"/>
      <c r="IED49" s="523"/>
      <c r="IEE49" s="523"/>
      <c r="IEF49" s="523"/>
      <c r="IEG49" s="523"/>
      <c r="IEH49" s="523"/>
      <c r="IEI49" s="523"/>
      <c r="IEJ49" s="523"/>
      <c r="IEK49" s="523"/>
      <c r="IEL49" s="523"/>
      <c r="IEM49" s="523"/>
      <c r="IEN49" s="523"/>
      <c r="IEO49" s="523"/>
      <c r="IEP49" s="523"/>
      <c r="IEQ49" s="523"/>
      <c r="IER49" s="523"/>
      <c r="IES49" s="523"/>
      <c r="IET49" s="523"/>
      <c r="IEU49" s="523"/>
      <c r="IEV49" s="523"/>
      <c r="IEW49" s="523"/>
      <c r="IEX49" s="523"/>
      <c r="IEY49" s="523"/>
      <c r="IEZ49" s="523"/>
      <c r="IFA49" s="523"/>
      <c r="IFB49" s="523"/>
      <c r="IFC49" s="523"/>
      <c r="IFD49" s="523"/>
      <c r="IFE49" s="523"/>
      <c r="IFF49" s="523"/>
      <c r="IFG49" s="523"/>
      <c r="IFH49" s="523"/>
      <c r="IFI49" s="523"/>
      <c r="IFJ49" s="523"/>
      <c r="IFK49" s="523"/>
      <c r="IFL49" s="523"/>
      <c r="IFM49" s="523"/>
      <c r="IFN49" s="523"/>
      <c r="IFO49" s="523"/>
      <c r="IFP49" s="523"/>
      <c r="IFQ49" s="523"/>
      <c r="IFR49" s="523"/>
      <c r="IFS49" s="523"/>
      <c r="IFT49" s="523"/>
      <c r="IFU49" s="523"/>
      <c r="IFV49" s="523"/>
      <c r="IFW49" s="523"/>
      <c r="IFX49" s="523"/>
      <c r="IFY49" s="523"/>
      <c r="IFZ49" s="523"/>
      <c r="IGA49" s="523"/>
      <c r="IGB49" s="523"/>
      <c r="IGC49" s="523"/>
      <c r="IGD49" s="523"/>
      <c r="IGE49" s="523"/>
      <c r="IGF49" s="523"/>
      <c r="IGG49" s="523"/>
      <c r="IGH49" s="523"/>
      <c r="IGI49" s="523"/>
      <c r="IGJ49" s="523"/>
      <c r="IGK49" s="523"/>
      <c r="IGL49" s="523"/>
      <c r="IGM49" s="523"/>
      <c r="IGN49" s="523"/>
      <c r="IGO49" s="523"/>
      <c r="IGP49" s="523"/>
      <c r="IGQ49" s="523"/>
      <c r="IGR49" s="523"/>
      <c r="IGS49" s="523"/>
      <c r="IGT49" s="523"/>
      <c r="IGU49" s="523"/>
      <c r="IGV49" s="523"/>
      <c r="IGW49" s="523"/>
      <c r="IGX49" s="523"/>
      <c r="IGY49" s="523"/>
      <c r="IGZ49" s="523"/>
      <c r="IHA49" s="523"/>
      <c r="IHB49" s="523"/>
      <c r="IHC49" s="523"/>
      <c r="IHD49" s="523"/>
      <c r="IHE49" s="523"/>
      <c r="IHF49" s="523"/>
      <c r="IHG49" s="523"/>
      <c r="IHH49" s="523"/>
      <c r="IHI49" s="523"/>
      <c r="IHJ49" s="523"/>
      <c r="IHK49" s="523"/>
      <c r="IHL49" s="523"/>
      <c r="IHM49" s="523"/>
      <c r="IHN49" s="523"/>
      <c r="IHO49" s="523"/>
      <c r="IHP49" s="523"/>
      <c r="IHQ49" s="523"/>
      <c r="IHR49" s="523"/>
      <c r="IHS49" s="523"/>
      <c r="IHT49" s="523"/>
      <c r="IHU49" s="523"/>
      <c r="IHV49" s="523"/>
      <c r="IHW49" s="523"/>
      <c r="IHX49" s="523"/>
      <c r="IHY49" s="523"/>
      <c r="IHZ49" s="523"/>
      <c r="IIA49" s="523"/>
      <c r="IIB49" s="523"/>
      <c r="IIC49" s="523"/>
      <c r="IID49" s="523"/>
      <c r="IIE49" s="523"/>
      <c r="IIF49" s="523"/>
      <c r="IIG49" s="523"/>
      <c r="IIH49" s="523"/>
      <c r="III49" s="523"/>
      <c r="IIJ49" s="523"/>
      <c r="IIK49" s="523"/>
      <c r="IIL49" s="523"/>
      <c r="IIM49" s="523"/>
      <c r="IIN49" s="523"/>
      <c r="IIO49" s="523"/>
      <c r="IIP49" s="523"/>
      <c r="IIQ49" s="523"/>
      <c r="IIR49" s="523"/>
      <c r="IIS49" s="523"/>
      <c r="IIT49" s="523"/>
      <c r="IIU49" s="523"/>
      <c r="IIV49" s="523"/>
      <c r="IIW49" s="523"/>
      <c r="IIX49" s="523"/>
      <c r="IIY49" s="523"/>
      <c r="IIZ49" s="523"/>
      <c r="IJA49" s="523"/>
      <c r="IJB49" s="523"/>
      <c r="IJC49" s="523"/>
      <c r="IJD49" s="523"/>
      <c r="IJE49" s="523"/>
      <c r="IJF49" s="523"/>
      <c r="IJG49" s="523"/>
      <c r="IJH49" s="523"/>
      <c r="IJI49" s="523"/>
      <c r="IJJ49" s="523"/>
      <c r="IJK49" s="523"/>
      <c r="IJL49" s="523"/>
      <c r="IJM49" s="523"/>
      <c r="IJN49" s="523"/>
      <c r="IJO49" s="523"/>
      <c r="IJP49" s="523"/>
      <c r="IJQ49" s="523"/>
      <c r="IJR49" s="523"/>
      <c r="IJS49" s="523"/>
      <c r="IJT49" s="523"/>
      <c r="IJU49" s="523"/>
      <c r="IJV49" s="523"/>
      <c r="IJW49" s="523"/>
      <c r="IJX49" s="523"/>
      <c r="IJY49" s="523"/>
      <c r="IJZ49" s="523"/>
      <c r="IKA49" s="523"/>
      <c r="IKB49" s="523"/>
      <c r="IKC49" s="523"/>
      <c r="IKD49" s="523"/>
      <c r="IKE49" s="523"/>
      <c r="IKF49" s="523"/>
      <c r="IKG49" s="523"/>
      <c r="IKH49" s="523"/>
      <c r="IKI49" s="523"/>
      <c r="IKJ49" s="523"/>
      <c r="IKK49" s="523"/>
      <c r="IKL49" s="523"/>
      <c r="IKM49" s="523"/>
      <c r="IKN49" s="523"/>
      <c r="IKO49" s="523"/>
      <c r="IKP49" s="523"/>
      <c r="IKQ49" s="523"/>
      <c r="IKR49" s="523"/>
      <c r="IKS49" s="523"/>
      <c r="IKT49" s="523"/>
      <c r="IKU49" s="523"/>
      <c r="IKV49" s="523"/>
      <c r="IKW49" s="523"/>
      <c r="IKX49" s="523"/>
      <c r="IKY49" s="523"/>
      <c r="IKZ49" s="523"/>
      <c r="ILA49" s="523"/>
      <c r="ILB49" s="523"/>
      <c r="ILC49" s="523"/>
      <c r="ILD49" s="523"/>
      <c r="ILE49" s="523"/>
      <c r="ILF49" s="523"/>
      <c r="ILG49" s="523"/>
      <c r="ILH49" s="523"/>
      <c r="ILI49" s="523"/>
      <c r="ILJ49" s="523"/>
      <c r="ILK49" s="523"/>
      <c r="ILL49" s="523"/>
      <c r="ILM49" s="523"/>
      <c r="ILN49" s="523"/>
      <c r="ILO49" s="523"/>
      <c r="ILP49" s="523"/>
      <c r="ILQ49" s="523"/>
      <c r="ILR49" s="523"/>
      <c r="ILS49" s="523"/>
      <c r="ILT49" s="523"/>
      <c r="ILU49" s="523"/>
      <c r="ILV49" s="523"/>
      <c r="ILW49" s="523"/>
      <c r="ILX49" s="523"/>
      <c r="ILY49" s="523"/>
      <c r="ILZ49" s="523"/>
      <c r="IMA49" s="523"/>
      <c r="IMB49" s="523"/>
      <c r="IMC49" s="523"/>
      <c r="IMD49" s="523"/>
      <c r="IME49" s="523"/>
      <c r="IMF49" s="523"/>
      <c r="IMG49" s="523"/>
      <c r="IMH49" s="523"/>
      <c r="IMI49" s="523"/>
      <c r="IMJ49" s="523"/>
      <c r="IMK49" s="523"/>
      <c r="IML49" s="523"/>
      <c r="IMM49" s="523"/>
      <c r="IMN49" s="523"/>
      <c r="IMO49" s="523"/>
      <c r="IMP49" s="523"/>
      <c r="IMQ49" s="523"/>
      <c r="IMR49" s="523"/>
      <c r="IMS49" s="523"/>
      <c r="IMT49" s="523"/>
      <c r="IMU49" s="523"/>
      <c r="IMV49" s="523"/>
      <c r="IMW49" s="523"/>
      <c r="IMX49" s="523"/>
      <c r="IMY49" s="523"/>
      <c r="IMZ49" s="523"/>
      <c r="INA49" s="523"/>
      <c r="INB49" s="523"/>
      <c r="INC49" s="523"/>
      <c r="IND49" s="523"/>
      <c r="INE49" s="523"/>
      <c r="INF49" s="523"/>
      <c r="ING49" s="523"/>
      <c r="INH49" s="523"/>
      <c r="INI49" s="523"/>
      <c r="INJ49" s="523"/>
      <c r="INK49" s="523"/>
      <c r="INL49" s="523"/>
      <c r="INM49" s="523"/>
      <c r="INN49" s="523"/>
      <c r="INO49" s="523"/>
      <c r="INP49" s="523"/>
      <c r="INQ49" s="523"/>
      <c r="INR49" s="523"/>
      <c r="INS49" s="523"/>
      <c r="INT49" s="523"/>
      <c r="INU49" s="523"/>
      <c r="INV49" s="523"/>
      <c r="INW49" s="523"/>
      <c r="INX49" s="523"/>
      <c r="INY49" s="523"/>
      <c r="INZ49" s="523"/>
      <c r="IOA49" s="523"/>
      <c r="IOB49" s="523"/>
      <c r="IOC49" s="523"/>
      <c r="IOD49" s="523"/>
      <c r="IOE49" s="523"/>
      <c r="IOF49" s="523"/>
      <c r="IOG49" s="523"/>
      <c r="IOH49" s="523"/>
      <c r="IOI49" s="523"/>
      <c r="IOJ49" s="523"/>
      <c r="IOK49" s="523"/>
      <c r="IOL49" s="523"/>
      <c r="IOM49" s="523"/>
      <c r="ION49" s="523"/>
      <c r="IOO49" s="523"/>
      <c r="IOP49" s="523"/>
      <c r="IOQ49" s="523"/>
      <c r="IOR49" s="523"/>
      <c r="IOS49" s="523"/>
      <c r="IOT49" s="523"/>
      <c r="IOU49" s="523"/>
      <c r="IOV49" s="523"/>
      <c r="IOW49" s="523"/>
      <c r="IOX49" s="523"/>
      <c r="IOY49" s="523"/>
      <c r="IOZ49" s="523"/>
      <c r="IPA49" s="523"/>
      <c r="IPB49" s="523"/>
      <c r="IPC49" s="523"/>
      <c r="IPD49" s="523"/>
      <c r="IPE49" s="523"/>
      <c r="IPF49" s="523"/>
      <c r="IPG49" s="523"/>
      <c r="IPH49" s="523"/>
      <c r="IPI49" s="523"/>
      <c r="IPJ49" s="523"/>
      <c r="IPK49" s="523"/>
      <c r="IPL49" s="523"/>
      <c r="IPM49" s="523"/>
      <c r="IPN49" s="523"/>
      <c r="IPO49" s="523"/>
      <c r="IPP49" s="523"/>
      <c r="IPQ49" s="523"/>
      <c r="IPR49" s="523"/>
      <c r="IPS49" s="523"/>
      <c r="IPT49" s="523"/>
      <c r="IPU49" s="523"/>
      <c r="IPV49" s="523"/>
      <c r="IPW49" s="523"/>
      <c r="IPX49" s="523"/>
      <c r="IPY49" s="523"/>
      <c r="IPZ49" s="523"/>
      <c r="IQA49" s="523"/>
      <c r="IQB49" s="523"/>
      <c r="IQC49" s="523"/>
      <c r="IQD49" s="523"/>
      <c r="IQE49" s="523"/>
      <c r="IQF49" s="523"/>
      <c r="IQG49" s="523"/>
      <c r="IQH49" s="523"/>
      <c r="IQI49" s="523"/>
      <c r="IQJ49" s="523"/>
      <c r="IQK49" s="523"/>
      <c r="IQL49" s="523"/>
      <c r="IQM49" s="523"/>
      <c r="IQN49" s="523"/>
      <c r="IQO49" s="523"/>
      <c r="IQP49" s="523"/>
      <c r="IQQ49" s="523"/>
      <c r="IQR49" s="523"/>
      <c r="IQS49" s="523"/>
      <c r="IQT49" s="523"/>
      <c r="IQU49" s="523"/>
      <c r="IQV49" s="523"/>
      <c r="IQW49" s="523"/>
      <c r="IQX49" s="523"/>
      <c r="IQY49" s="523"/>
      <c r="IQZ49" s="523"/>
      <c r="IRA49" s="523"/>
      <c r="IRB49" s="523"/>
      <c r="IRC49" s="523"/>
      <c r="IRD49" s="523"/>
      <c r="IRE49" s="523"/>
      <c r="IRF49" s="523"/>
      <c r="IRG49" s="523"/>
      <c r="IRH49" s="523"/>
      <c r="IRI49" s="523"/>
      <c r="IRJ49" s="523"/>
      <c r="IRK49" s="523"/>
      <c r="IRL49" s="523"/>
      <c r="IRM49" s="523"/>
      <c r="IRN49" s="523"/>
      <c r="IRO49" s="523"/>
      <c r="IRP49" s="523"/>
      <c r="IRQ49" s="523"/>
      <c r="IRR49" s="523"/>
      <c r="IRS49" s="523"/>
      <c r="IRT49" s="523"/>
      <c r="IRU49" s="523"/>
      <c r="IRV49" s="523"/>
      <c r="IRW49" s="523"/>
      <c r="IRX49" s="523"/>
      <c r="IRY49" s="523"/>
      <c r="IRZ49" s="523"/>
      <c r="ISA49" s="523"/>
      <c r="ISB49" s="523"/>
      <c r="ISC49" s="523"/>
      <c r="ISD49" s="523"/>
      <c r="ISE49" s="523"/>
      <c r="ISF49" s="523"/>
      <c r="ISG49" s="523"/>
      <c r="ISH49" s="523"/>
      <c r="ISI49" s="523"/>
      <c r="ISJ49" s="523"/>
      <c r="ISK49" s="523"/>
      <c r="ISL49" s="523"/>
      <c r="ISM49" s="523"/>
      <c r="ISN49" s="523"/>
      <c r="ISO49" s="523"/>
      <c r="ISP49" s="523"/>
      <c r="ISQ49" s="523"/>
      <c r="ISR49" s="523"/>
      <c r="ISS49" s="523"/>
      <c r="IST49" s="523"/>
      <c r="ISU49" s="523"/>
      <c r="ISV49" s="523"/>
      <c r="ISW49" s="523"/>
      <c r="ISX49" s="523"/>
      <c r="ISY49" s="523"/>
      <c r="ISZ49" s="523"/>
      <c r="ITA49" s="523"/>
      <c r="ITB49" s="523"/>
      <c r="ITC49" s="523"/>
      <c r="ITD49" s="523"/>
      <c r="ITE49" s="523"/>
      <c r="ITF49" s="523"/>
      <c r="ITG49" s="523"/>
      <c r="ITH49" s="523"/>
      <c r="ITI49" s="523"/>
      <c r="ITJ49" s="523"/>
      <c r="ITK49" s="523"/>
      <c r="ITL49" s="523"/>
      <c r="ITM49" s="523"/>
      <c r="ITN49" s="523"/>
      <c r="ITO49" s="523"/>
      <c r="ITP49" s="523"/>
      <c r="ITQ49" s="523"/>
      <c r="ITR49" s="523"/>
      <c r="ITS49" s="523"/>
      <c r="ITT49" s="523"/>
      <c r="ITU49" s="523"/>
      <c r="ITV49" s="523"/>
      <c r="ITW49" s="523"/>
      <c r="ITX49" s="523"/>
      <c r="ITY49" s="523"/>
      <c r="ITZ49" s="523"/>
      <c r="IUA49" s="523"/>
      <c r="IUB49" s="523"/>
      <c r="IUC49" s="523"/>
      <c r="IUD49" s="523"/>
      <c r="IUE49" s="523"/>
      <c r="IUF49" s="523"/>
      <c r="IUG49" s="523"/>
      <c r="IUH49" s="523"/>
      <c r="IUI49" s="523"/>
      <c r="IUJ49" s="523"/>
      <c r="IUK49" s="523"/>
      <c r="IUL49" s="523"/>
      <c r="IUM49" s="523"/>
      <c r="IUN49" s="523"/>
      <c r="IUO49" s="523"/>
      <c r="IUP49" s="523"/>
      <c r="IUQ49" s="523"/>
      <c r="IUR49" s="523"/>
      <c r="IUS49" s="523"/>
      <c r="IUT49" s="523"/>
      <c r="IUU49" s="523"/>
      <c r="IUV49" s="523"/>
      <c r="IUW49" s="523"/>
      <c r="IUX49" s="523"/>
      <c r="IUY49" s="523"/>
      <c r="IUZ49" s="523"/>
      <c r="IVA49" s="523"/>
      <c r="IVB49" s="523"/>
      <c r="IVC49" s="523"/>
      <c r="IVD49" s="523"/>
      <c r="IVE49" s="523"/>
      <c r="IVF49" s="523"/>
      <c r="IVG49" s="523"/>
      <c r="IVH49" s="523"/>
      <c r="IVI49" s="523"/>
      <c r="IVJ49" s="523"/>
      <c r="IVK49" s="523"/>
      <c r="IVL49" s="523"/>
      <c r="IVM49" s="523"/>
      <c r="IVN49" s="523"/>
      <c r="IVO49" s="523"/>
      <c r="IVP49" s="523"/>
      <c r="IVQ49" s="523"/>
      <c r="IVR49" s="523"/>
      <c r="IVS49" s="523"/>
      <c r="IVT49" s="523"/>
      <c r="IVU49" s="523"/>
      <c r="IVV49" s="523"/>
      <c r="IVW49" s="523"/>
      <c r="IVX49" s="523"/>
      <c r="IVY49" s="523"/>
      <c r="IVZ49" s="523"/>
      <c r="IWA49" s="523"/>
      <c r="IWB49" s="523"/>
      <c r="IWC49" s="523"/>
      <c r="IWD49" s="523"/>
      <c r="IWE49" s="523"/>
      <c r="IWF49" s="523"/>
      <c r="IWG49" s="523"/>
      <c r="IWH49" s="523"/>
      <c r="IWI49" s="523"/>
      <c r="IWJ49" s="523"/>
      <c r="IWK49" s="523"/>
      <c r="IWL49" s="523"/>
      <c r="IWM49" s="523"/>
      <c r="IWN49" s="523"/>
      <c r="IWO49" s="523"/>
      <c r="IWP49" s="523"/>
      <c r="IWQ49" s="523"/>
      <c r="IWR49" s="523"/>
      <c r="IWS49" s="523"/>
      <c r="IWT49" s="523"/>
      <c r="IWU49" s="523"/>
      <c r="IWV49" s="523"/>
      <c r="IWW49" s="523"/>
      <c r="IWX49" s="523"/>
      <c r="IWY49" s="523"/>
      <c r="IWZ49" s="523"/>
      <c r="IXA49" s="523"/>
      <c r="IXB49" s="523"/>
      <c r="IXC49" s="523"/>
      <c r="IXD49" s="523"/>
      <c r="IXE49" s="523"/>
      <c r="IXF49" s="523"/>
      <c r="IXG49" s="523"/>
      <c r="IXH49" s="523"/>
      <c r="IXI49" s="523"/>
      <c r="IXJ49" s="523"/>
      <c r="IXK49" s="523"/>
      <c r="IXL49" s="523"/>
      <c r="IXM49" s="523"/>
      <c r="IXN49" s="523"/>
      <c r="IXO49" s="523"/>
      <c r="IXP49" s="523"/>
      <c r="IXQ49" s="523"/>
      <c r="IXR49" s="523"/>
      <c r="IXS49" s="523"/>
      <c r="IXT49" s="523"/>
      <c r="IXU49" s="523"/>
      <c r="IXV49" s="523"/>
      <c r="IXW49" s="523"/>
      <c r="IXX49" s="523"/>
      <c r="IXY49" s="523"/>
      <c r="IXZ49" s="523"/>
      <c r="IYA49" s="523"/>
      <c r="IYB49" s="523"/>
      <c r="IYC49" s="523"/>
      <c r="IYD49" s="523"/>
      <c r="IYE49" s="523"/>
      <c r="IYF49" s="523"/>
      <c r="IYG49" s="523"/>
      <c r="IYH49" s="523"/>
      <c r="IYI49" s="523"/>
      <c r="IYJ49" s="523"/>
      <c r="IYK49" s="523"/>
      <c r="IYL49" s="523"/>
      <c r="IYM49" s="523"/>
      <c r="IYN49" s="523"/>
      <c r="IYO49" s="523"/>
      <c r="IYP49" s="523"/>
      <c r="IYQ49" s="523"/>
      <c r="IYR49" s="523"/>
      <c r="IYS49" s="523"/>
      <c r="IYT49" s="523"/>
      <c r="IYU49" s="523"/>
      <c r="IYV49" s="523"/>
      <c r="IYW49" s="523"/>
      <c r="IYX49" s="523"/>
      <c r="IYY49" s="523"/>
      <c r="IYZ49" s="523"/>
      <c r="IZA49" s="523"/>
      <c r="IZB49" s="523"/>
      <c r="IZC49" s="523"/>
      <c r="IZD49" s="523"/>
      <c r="IZE49" s="523"/>
      <c r="IZF49" s="523"/>
      <c r="IZG49" s="523"/>
      <c r="IZH49" s="523"/>
      <c r="IZI49" s="523"/>
      <c r="IZJ49" s="523"/>
      <c r="IZK49" s="523"/>
      <c r="IZL49" s="523"/>
      <c r="IZM49" s="523"/>
      <c r="IZN49" s="523"/>
      <c r="IZO49" s="523"/>
      <c r="IZP49" s="523"/>
      <c r="IZQ49" s="523"/>
      <c r="IZR49" s="523"/>
      <c r="IZS49" s="523"/>
      <c r="IZT49" s="523"/>
      <c r="IZU49" s="523"/>
      <c r="IZV49" s="523"/>
      <c r="IZW49" s="523"/>
      <c r="IZX49" s="523"/>
      <c r="IZY49" s="523"/>
      <c r="IZZ49" s="523"/>
      <c r="JAA49" s="523"/>
      <c r="JAB49" s="523"/>
      <c r="JAC49" s="523"/>
      <c r="JAD49" s="523"/>
      <c r="JAE49" s="523"/>
      <c r="JAF49" s="523"/>
      <c r="JAG49" s="523"/>
      <c r="JAH49" s="523"/>
      <c r="JAI49" s="523"/>
      <c r="JAJ49" s="523"/>
      <c r="JAK49" s="523"/>
      <c r="JAL49" s="523"/>
      <c r="JAM49" s="523"/>
      <c r="JAN49" s="523"/>
      <c r="JAO49" s="523"/>
      <c r="JAP49" s="523"/>
      <c r="JAQ49" s="523"/>
      <c r="JAR49" s="523"/>
      <c r="JAS49" s="523"/>
      <c r="JAT49" s="523"/>
      <c r="JAU49" s="523"/>
      <c r="JAV49" s="523"/>
      <c r="JAW49" s="523"/>
      <c r="JAX49" s="523"/>
      <c r="JAY49" s="523"/>
      <c r="JAZ49" s="523"/>
      <c r="JBA49" s="523"/>
      <c r="JBB49" s="523"/>
      <c r="JBC49" s="523"/>
      <c r="JBD49" s="523"/>
      <c r="JBE49" s="523"/>
      <c r="JBF49" s="523"/>
      <c r="JBG49" s="523"/>
      <c r="JBH49" s="523"/>
      <c r="JBI49" s="523"/>
      <c r="JBJ49" s="523"/>
      <c r="JBK49" s="523"/>
      <c r="JBL49" s="523"/>
      <c r="JBM49" s="523"/>
      <c r="JBN49" s="523"/>
      <c r="JBO49" s="523"/>
      <c r="JBP49" s="523"/>
      <c r="JBQ49" s="523"/>
      <c r="JBR49" s="523"/>
      <c r="JBS49" s="523"/>
      <c r="JBT49" s="523"/>
      <c r="JBU49" s="523"/>
      <c r="JBV49" s="523"/>
      <c r="JBW49" s="523"/>
      <c r="JBX49" s="523"/>
      <c r="JBY49" s="523"/>
      <c r="JBZ49" s="523"/>
      <c r="JCA49" s="523"/>
      <c r="JCB49" s="523"/>
      <c r="JCC49" s="523"/>
      <c r="JCD49" s="523"/>
      <c r="JCE49" s="523"/>
      <c r="JCF49" s="523"/>
      <c r="JCG49" s="523"/>
      <c r="JCH49" s="523"/>
      <c r="JCI49" s="523"/>
      <c r="JCJ49" s="523"/>
      <c r="JCK49" s="523"/>
      <c r="JCL49" s="523"/>
      <c r="JCM49" s="523"/>
      <c r="JCN49" s="523"/>
      <c r="JCO49" s="523"/>
      <c r="JCP49" s="523"/>
      <c r="JCQ49" s="523"/>
      <c r="JCR49" s="523"/>
      <c r="JCS49" s="523"/>
      <c r="JCT49" s="523"/>
      <c r="JCU49" s="523"/>
      <c r="JCV49" s="523"/>
      <c r="JCW49" s="523"/>
      <c r="JCX49" s="523"/>
      <c r="JCY49" s="523"/>
      <c r="JCZ49" s="523"/>
      <c r="JDA49" s="523"/>
      <c r="JDB49" s="523"/>
      <c r="JDC49" s="523"/>
      <c r="JDD49" s="523"/>
      <c r="JDE49" s="523"/>
      <c r="JDF49" s="523"/>
      <c r="JDG49" s="523"/>
      <c r="JDH49" s="523"/>
      <c r="JDI49" s="523"/>
      <c r="JDJ49" s="523"/>
      <c r="JDK49" s="523"/>
      <c r="JDL49" s="523"/>
      <c r="JDM49" s="523"/>
      <c r="JDN49" s="523"/>
      <c r="JDO49" s="523"/>
      <c r="JDP49" s="523"/>
      <c r="JDQ49" s="523"/>
      <c r="JDR49" s="523"/>
      <c r="JDS49" s="523"/>
      <c r="JDT49" s="523"/>
      <c r="JDU49" s="523"/>
      <c r="JDV49" s="523"/>
      <c r="JDW49" s="523"/>
      <c r="JDX49" s="523"/>
      <c r="JDY49" s="523"/>
      <c r="JDZ49" s="523"/>
      <c r="JEA49" s="523"/>
      <c r="JEB49" s="523"/>
      <c r="JEC49" s="523"/>
      <c r="JED49" s="523"/>
      <c r="JEE49" s="523"/>
      <c r="JEF49" s="523"/>
      <c r="JEG49" s="523"/>
      <c r="JEH49" s="523"/>
      <c r="JEI49" s="523"/>
      <c r="JEJ49" s="523"/>
      <c r="JEK49" s="523"/>
      <c r="JEL49" s="523"/>
      <c r="JEM49" s="523"/>
      <c r="JEN49" s="523"/>
      <c r="JEO49" s="523"/>
      <c r="JEP49" s="523"/>
      <c r="JEQ49" s="523"/>
      <c r="JER49" s="523"/>
      <c r="JES49" s="523"/>
      <c r="JET49" s="523"/>
      <c r="JEU49" s="523"/>
      <c r="JEV49" s="523"/>
      <c r="JEW49" s="523"/>
      <c r="JEX49" s="523"/>
      <c r="JEY49" s="523"/>
      <c r="JEZ49" s="523"/>
      <c r="JFA49" s="523"/>
      <c r="JFB49" s="523"/>
      <c r="JFC49" s="523"/>
      <c r="JFD49" s="523"/>
      <c r="JFE49" s="523"/>
      <c r="JFF49" s="523"/>
      <c r="JFG49" s="523"/>
      <c r="JFH49" s="523"/>
      <c r="JFI49" s="523"/>
      <c r="JFJ49" s="523"/>
      <c r="JFK49" s="523"/>
      <c r="JFL49" s="523"/>
      <c r="JFM49" s="523"/>
      <c r="JFN49" s="523"/>
      <c r="JFO49" s="523"/>
      <c r="JFP49" s="523"/>
      <c r="JFQ49" s="523"/>
      <c r="JFR49" s="523"/>
      <c r="JFS49" s="523"/>
      <c r="JFT49" s="523"/>
      <c r="JFU49" s="523"/>
      <c r="JFV49" s="523"/>
      <c r="JFW49" s="523"/>
      <c r="JFX49" s="523"/>
      <c r="JFY49" s="523"/>
      <c r="JFZ49" s="523"/>
      <c r="JGA49" s="523"/>
      <c r="JGB49" s="523"/>
      <c r="JGC49" s="523"/>
      <c r="JGD49" s="523"/>
      <c r="JGE49" s="523"/>
      <c r="JGF49" s="523"/>
      <c r="JGG49" s="523"/>
      <c r="JGH49" s="523"/>
      <c r="JGI49" s="523"/>
      <c r="JGJ49" s="523"/>
      <c r="JGK49" s="523"/>
      <c r="JGL49" s="523"/>
      <c r="JGM49" s="523"/>
      <c r="JGN49" s="523"/>
      <c r="JGO49" s="523"/>
      <c r="JGP49" s="523"/>
      <c r="JGQ49" s="523"/>
      <c r="JGR49" s="523"/>
      <c r="JGS49" s="523"/>
      <c r="JGT49" s="523"/>
      <c r="JGU49" s="523"/>
      <c r="JGV49" s="523"/>
      <c r="JGW49" s="523"/>
      <c r="JGX49" s="523"/>
      <c r="JGY49" s="523"/>
      <c r="JGZ49" s="523"/>
      <c r="JHA49" s="523"/>
      <c r="JHB49" s="523"/>
      <c r="JHC49" s="523"/>
      <c r="JHD49" s="523"/>
      <c r="JHE49" s="523"/>
      <c r="JHF49" s="523"/>
      <c r="JHG49" s="523"/>
      <c r="JHH49" s="523"/>
      <c r="JHI49" s="523"/>
      <c r="JHJ49" s="523"/>
      <c r="JHK49" s="523"/>
      <c r="JHL49" s="523"/>
      <c r="JHM49" s="523"/>
      <c r="JHN49" s="523"/>
      <c r="JHO49" s="523"/>
      <c r="JHP49" s="523"/>
      <c r="JHQ49" s="523"/>
      <c r="JHR49" s="523"/>
      <c r="JHS49" s="523"/>
      <c r="JHT49" s="523"/>
      <c r="JHU49" s="523"/>
      <c r="JHV49" s="523"/>
      <c r="JHW49" s="523"/>
      <c r="JHX49" s="523"/>
      <c r="JHY49" s="523"/>
      <c r="JHZ49" s="523"/>
      <c r="JIA49" s="523"/>
      <c r="JIB49" s="523"/>
      <c r="JIC49" s="523"/>
      <c r="JID49" s="523"/>
      <c r="JIE49" s="523"/>
      <c r="JIF49" s="523"/>
      <c r="JIG49" s="523"/>
      <c r="JIH49" s="523"/>
      <c r="JII49" s="523"/>
      <c r="JIJ49" s="523"/>
      <c r="JIK49" s="523"/>
      <c r="JIL49" s="523"/>
      <c r="JIM49" s="523"/>
      <c r="JIN49" s="523"/>
      <c r="JIO49" s="523"/>
      <c r="JIP49" s="523"/>
      <c r="JIQ49" s="523"/>
      <c r="JIR49" s="523"/>
      <c r="JIS49" s="523"/>
      <c r="JIT49" s="523"/>
      <c r="JIU49" s="523"/>
      <c r="JIV49" s="523"/>
      <c r="JIW49" s="523"/>
      <c r="JIX49" s="523"/>
      <c r="JIY49" s="523"/>
      <c r="JIZ49" s="523"/>
      <c r="JJA49" s="523"/>
      <c r="JJB49" s="523"/>
      <c r="JJC49" s="523"/>
      <c r="JJD49" s="523"/>
      <c r="JJE49" s="523"/>
      <c r="JJF49" s="523"/>
      <c r="JJG49" s="523"/>
      <c r="JJH49" s="523"/>
      <c r="JJI49" s="523"/>
      <c r="JJJ49" s="523"/>
      <c r="JJK49" s="523"/>
      <c r="JJL49" s="523"/>
      <c r="JJM49" s="523"/>
      <c r="JJN49" s="523"/>
      <c r="JJO49" s="523"/>
      <c r="JJP49" s="523"/>
      <c r="JJQ49" s="523"/>
      <c r="JJR49" s="523"/>
      <c r="JJS49" s="523"/>
      <c r="JJT49" s="523"/>
      <c r="JJU49" s="523"/>
      <c r="JJV49" s="523"/>
      <c r="JJW49" s="523"/>
      <c r="JJX49" s="523"/>
      <c r="JJY49" s="523"/>
      <c r="JJZ49" s="523"/>
      <c r="JKA49" s="523"/>
      <c r="JKB49" s="523"/>
      <c r="JKC49" s="523"/>
      <c r="JKD49" s="523"/>
      <c r="JKE49" s="523"/>
      <c r="JKF49" s="523"/>
      <c r="JKG49" s="523"/>
      <c r="JKH49" s="523"/>
      <c r="JKI49" s="523"/>
      <c r="JKJ49" s="523"/>
      <c r="JKK49" s="523"/>
      <c r="JKL49" s="523"/>
      <c r="JKM49" s="523"/>
      <c r="JKN49" s="523"/>
      <c r="JKO49" s="523"/>
      <c r="JKP49" s="523"/>
      <c r="JKQ49" s="523"/>
      <c r="JKR49" s="523"/>
      <c r="JKS49" s="523"/>
      <c r="JKT49" s="523"/>
      <c r="JKU49" s="523"/>
      <c r="JKV49" s="523"/>
      <c r="JKW49" s="523"/>
      <c r="JKX49" s="523"/>
      <c r="JKY49" s="523"/>
      <c r="JKZ49" s="523"/>
      <c r="JLA49" s="523"/>
      <c r="JLB49" s="523"/>
      <c r="JLC49" s="523"/>
      <c r="JLD49" s="523"/>
      <c r="JLE49" s="523"/>
      <c r="JLF49" s="523"/>
      <c r="JLG49" s="523"/>
      <c r="JLH49" s="523"/>
      <c r="JLI49" s="523"/>
      <c r="JLJ49" s="523"/>
      <c r="JLK49" s="523"/>
      <c r="JLL49" s="523"/>
      <c r="JLM49" s="523"/>
      <c r="JLN49" s="523"/>
      <c r="JLO49" s="523"/>
      <c r="JLP49" s="523"/>
      <c r="JLQ49" s="523"/>
      <c r="JLR49" s="523"/>
      <c r="JLS49" s="523"/>
      <c r="JLT49" s="523"/>
      <c r="JLU49" s="523"/>
      <c r="JLV49" s="523"/>
      <c r="JLW49" s="523"/>
      <c r="JLX49" s="523"/>
      <c r="JLY49" s="523"/>
      <c r="JLZ49" s="523"/>
      <c r="JMA49" s="523"/>
      <c r="JMB49" s="523"/>
      <c r="JMC49" s="523"/>
      <c r="JMD49" s="523"/>
      <c r="JME49" s="523"/>
      <c r="JMF49" s="523"/>
      <c r="JMG49" s="523"/>
      <c r="JMH49" s="523"/>
      <c r="JMI49" s="523"/>
      <c r="JMJ49" s="523"/>
      <c r="JMK49" s="523"/>
      <c r="JML49" s="523"/>
      <c r="JMM49" s="523"/>
      <c r="JMN49" s="523"/>
      <c r="JMO49" s="523"/>
      <c r="JMP49" s="523"/>
      <c r="JMQ49" s="523"/>
      <c r="JMR49" s="523"/>
      <c r="JMS49" s="523"/>
      <c r="JMT49" s="523"/>
      <c r="JMU49" s="523"/>
      <c r="JMV49" s="523"/>
      <c r="JMW49" s="523"/>
      <c r="JMX49" s="523"/>
      <c r="JMY49" s="523"/>
      <c r="JMZ49" s="523"/>
      <c r="JNA49" s="523"/>
      <c r="JNB49" s="523"/>
      <c r="JNC49" s="523"/>
      <c r="JND49" s="523"/>
      <c r="JNE49" s="523"/>
      <c r="JNF49" s="523"/>
      <c r="JNG49" s="523"/>
      <c r="JNH49" s="523"/>
      <c r="JNI49" s="523"/>
      <c r="JNJ49" s="523"/>
      <c r="JNK49" s="523"/>
      <c r="JNL49" s="523"/>
      <c r="JNM49" s="523"/>
      <c r="JNN49" s="523"/>
      <c r="JNO49" s="523"/>
      <c r="JNP49" s="523"/>
      <c r="JNQ49" s="523"/>
      <c r="JNR49" s="523"/>
      <c r="JNS49" s="523"/>
      <c r="JNT49" s="523"/>
      <c r="JNU49" s="523"/>
      <c r="JNV49" s="523"/>
      <c r="JNW49" s="523"/>
      <c r="JNX49" s="523"/>
      <c r="JNY49" s="523"/>
      <c r="JNZ49" s="523"/>
      <c r="JOA49" s="523"/>
      <c r="JOB49" s="523"/>
      <c r="JOC49" s="523"/>
      <c r="JOD49" s="523"/>
      <c r="JOE49" s="523"/>
      <c r="JOF49" s="523"/>
      <c r="JOG49" s="523"/>
      <c r="JOH49" s="523"/>
      <c r="JOI49" s="523"/>
      <c r="JOJ49" s="523"/>
      <c r="JOK49" s="523"/>
      <c r="JOL49" s="523"/>
      <c r="JOM49" s="523"/>
      <c r="JON49" s="523"/>
      <c r="JOO49" s="523"/>
      <c r="JOP49" s="523"/>
      <c r="JOQ49" s="523"/>
      <c r="JOR49" s="523"/>
      <c r="JOS49" s="523"/>
      <c r="JOT49" s="523"/>
      <c r="JOU49" s="523"/>
      <c r="JOV49" s="523"/>
      <c r="JOW49" s="523"/>
      <c r="JOX49" s="523"/>
      <c r="JOY49" s="523"/>
      <c r="JOZ49" s="523"/>
      <c r="JPA49" s="523"/>
      <c r="JPB49" s="523"/>
      <c r="JPC49" s="523"/>
      <c r="JPD49" s="523"/>
      <c r="JPE49" s="523"/>
      <c r="JPF49" s="523"/>
      <c r="JPG49" s="523"/>
      <c r="JPH49" s="523"/>
      <c r="JPI49" s="523"/>
      <c r="JPJ49" s="523"/>
      <c r="JPK49" s="523"/>
      <c r="JPL49" s="523"/>
      <c r="JPM49" s="523"/>
      <c r="JPN49" s="523"/>
      <c r="JPO49" s="523"/>
      <c r="JPP49" s="523"/>
      <c r="JPQ49" s="523"/>
      <c r="JPR49" s="523"/>
      <c r="JPS49" s="523"/>
      <c r="JPT49" s="523"/>
      <c r="JPU49" s="523"/>
      <c r="JPV49" s="523"/>
      <c r="JPW49" s="523"/>
      <c r="JPX49" s="523"/>
      <c r="JPY49" s="523"/>
      <c r="JPZ49" s="523"/>
      <c r="JQA49" s="523"/>
      <c r="JQB49" s="523"/>
      <c r="JQC49" s="523"/>
      <c r="JQD49" s="523"/>
      <c r="JQE49" s="523"/>
      <c r="JQF49" s="523"/>
      <c r="JQG49" s="523"/>
      <c r="JQH49" s="523"/>
      <c r="JQI49" s="523"/>
      <c r="JQJ49" s="523"/>
      <c r="JQK49" s="523"/>
      <c r="JQL49" s="523"/>
      <c r="JQM49" s="523"/>
      <c r="JQN49" s="523"/>
      <c r="JQO49" s="523"/>
      <c r="JQP49" s="523"/>
      <c r="JQQ49" s="523"/>
      <c r="JQR49" s="523"/>
      <c r="JQS49" s="523"/>
      <c r="JQT49" s="523"/>
      <c r="JQU49" s="523"/>
      <c r="JQV49" s="523"/>
      <c r="JQW49" s="523"/>
      <c r="JQX49" s="523"/>
      <c r="JQY49" s="523"/>
      <c r="JQZ49" s="523"/>
      <c r="JRA49" s="523"/>
      <c r="JRB49" s="523"/>
      <c r="JRC49" s="523"/>
      <c r="JRD49" s="523"/>
      <c r="JRE49" s="523"/>
      <c r="JRF49" s="523"/>
      <c r="JRG49" s="523"/>
      <c r="JRH49" s="523"/>
      <c r="JRI49" s="523"/>
      <c r="JRJ49" s="523"/>
      <c r="JRK49" s="523"/>
      <c r="JRL49" s="523"/>
      <c r="JRM49" s="523"/>
      <c r="JRN49" s="523"/>
      <c r="JRO49" s="523"/>
      <c r="JRP49" s="523"/>
      <c r="JRQ49" s="523"/>
      <c r="JRR49" s="523"/>
      <c r="JRS49" s="523"/>
      <c r="JRT49" s="523"/>
      <c r="JRU49" s="523"/>
      <c r="JRV49" s="523"/>
      <c r="JRW49" s="523"/>
      <c r="JRX49" s="523"/>
      <c r="JRY49" s="523"/>
      <c r="JRZ49" s="523"/>
      <c r="JSA49" s="523"/>
      <c r="JSB49" s="523"/>
      <c r="JSC49" s="523"/>
      <c r="JSD49" s="523"/>
      <c r="JSE49" s="523"/>
      <c r="JSF49" s="523"/>
      <c r="JSG49" s="523"/>
      <c r="JSH49" s="523"/>
      <c r="JSI49" s="523"/>
      <c r="JSJ49" s="523"/>
      <c r="JSK49" s="523"/>
      <c r="JSL49" s="523"/>
      <c r="JSM49" s="523"/>
      <c r="JSN49" s="523"/>
      <c r="JSO49" s="523"/>
      <c r="JSP49" s="523"/>
      <c r="JSQ49" s="523"/>
      <c r="JSR49" s="523"/>
      <c r="JSS49" s="523"/>
      <c r="JST49" s="523"/>
      <c r="JSU49" s="523"/>
      <c r="JSV49" s="523"/>
      <c r="JSW49" s="523"/>
      <c r="JSX49" s="523"/>
      <c r="JSY49" s="523"/>
      <c r="JSZ49" s="523"/>
      <c r="JTA49" s="523"/>
      <c r="JTB49" s="523"/>
      <c r="JTC49" s="523"/>
      <c r="JTD49" s="523"/>
      <c r="JTE49" s="523"/>
      <c r="JTF49" s="523"/>
      <c r="JTG49" s="523"/>
      <c r="JTH49" s="523"/>
      <c r="JTI49" s="523"/>
      <c r="JTJ49" s="523"/>
      <c r="JTK49" s="523"/>
      <c r="JTL49" s="523"/>
      <c r="JTM49" s="523"/>
      <c r="JTN49" s="523"/>
      <c r="JTO49" s="523"/>
      <c r="JTP49" s="523"/>
      <c r="JTQ49" s="523"/>
      <c r="JTR49" s="523"/>
      <c r="JTS49" s="523"/>
      <c r="JTT49" s="523"/>
      <c r="JTU49" s="523"/>
      <c r="JTV49" s="523"/>
      <c r="JTW49" s="523"/>
      <c r="JTX49" s="523"/>
      <c r="JTY49" s="523"/>
      <c r="JTZ49" s="523"/>
      <c r="JUA49" s="523"/>
      <c r="JUB49" s="523"/>
      <c r="JUC49" s="523"/>
      <c r="JUD49" s="523"/>
      <c r="JUE49" s="523"/>
      <c r="JUF49" s="523"/>
      <c r="JUG49" s="523"/>
      <c r="JUH49" s="523"/>
      <c r="JUI49" s="523"/>
      <c r="JUJ49" s="523"/>
      <c r="JUK49" s="523"/>
      <c r="JUL49" s="523"/>
      <c r="JUM49" s="523"/>
      <c r="JUN49" s="523"/>
      <c r="JUO49" s="523"/>
      <c r="JUP49" s="523"/>
      <c r="JUQ49" s="523"/>
      <c r="JUR49" s="523"/>
      <c r="JUS49" s="523"/>
      <c r="JUT49" s="523"/>
      <c r="JUU49" s="523"/>
      <c r="JUV49" s="523"/>
      <c r="JUW49" s="523"/>
      <c r="JUX49" s="523"/>
      <c r="JUY49" s="523"/>
      <c r="JUZ49" s="523"/>
      <c r="JVA49" s="523"/>
      <c r="JVB49" s="523"/>
      <c r="JVC49" s="523"/>
      <c r="JVD49" s="523"/>
      <c r="JVE49" s="523"/>
      <c r="JVF49" s="523"/>
      <c r="JVG49" s="523"/>
      <c r="JVH49" s="523"/>
      <c r="JVI49" s="523"/>
      <c r="JVJ49" s="523"/>
      <c r="JVK49" s="523"/>
      <c r="JVL49" s="523"/>
      <c r="JVM49" s="523"/>
      <c r="JVN49" s="523"/>
      <c r="JVO49" s="523"/>
      <c r="JVP49" s="523"/>
      <c r="JVQ49" s="523"/>
      <c r="JVR49" s="523"/>
      <c r="JVS49" s="523"/>
      <c r="JVT49" s="523"/>
      <c r="JVU49" s="523"/>
      <c r="JVV49" s="523"/>
      <c r="JVW49" s="523"/>
      <c r="JVX49" s="523"/>
      <c r="JVY49" s="523"/>
      <c r="JVZ49" s="523"/>
      <c r="JWA49" s="523"/>
      <c r="JWB49" s="523"/>
      <c r="JWC49" s="523"/>
      <c r="JWD49" s="523"/>
      <c r="JWE49" s="523"/>
      <c r="JWF49" s="523"/>
      <c r="JWG49" s="523"/>
      <c r="JWH49" s="523"/>
      <c r="JWI49" s="523"/>
      <c r="JWJ49" s="523"/>
      <c r="JWK49" s="523"/>
      <c r="JWL49" s="523"/>
      <c r="JWM49" s="523"/>
      <c r="JWN49" s="523"/>
      <c r="JWO49" s="523"/>
      <c r="JWP49" s="523"/>
      <c r="JWQ49" s="523"/>
      <c r="JWR49" s="523"/>
      <c r="JWS49" s="523"/>
      <c r="JWT49" s="523"/>
      <c r="JWU49" s="523"/>
      <c r="JWV49" s="523"/>
      <c r="JWW49" s="523"/>
      <c r="JWX49" s="523"/>
      <c r="JWY49" s="523"/>
      <c r="JWZ49" s="523"/>
      <c r="JXA49" s="523"/>
      <c r="JXB49" s="523"/>
      <c r="JXC49" s="523"/>
      <c r="JXD49" s="523"/>
      <c r="JXE49" s="523"/>
      <c r="JXF49" s="523"/>
      <c r="JXG49" s="523"/>
      <c r="JXH49" s="523"/>
      <c r="JXI49" s="523"/>
      <c r="JXJ49" s="523"/>
      <c r="JXK49" s="523"/>
      <c r="JXL49" s="523"/>
      <c r="JXM49" s="523"/>
      <c r="JXN49" s="523"/>
      <c r="JXO49" s="523"/>
      <c r="JXP49" s="523"/>
      <c r="JXQ49" s="523"/>
      <c r="JXR49" s="523"/>
      <c r="JXS49" s="523"/>
      <c r="JXT49" s="523"/>
      <c r="JXU49" s="523"/>
      <c r="JXV49" s="523"/>
      <c r="JXW49" s="523"/>
      <c r="JXX49" s="523"/>
      <c r="JXY49" s="523"/>
      <c r="JXZ49" s="523"/>
      <c r="JYA49" s="523"/>
      <c r="JYB49" s="523"/>
      <c r="JYC49" s="523"/>
      <c r="JYD49" s="523"/>
      <c r="JYE49" s="523"/>
      <c r="JYF49" s="523"/>
      <c r="JYG49" s="523"/>
      <c r="JYH49" s="523"/>
      <c r="JYI49" s="523"/>
      <c r="JYJ49" s="523"/>
      <c r="JYK49" s="523"/>
      <c r="JYL49" s="523"/>
      <c r="JYM49" s="523"/>
      <c r="JYN49" s="523"/>
      <c r="JYO49" s="523"/>
      <c r="JYP49" s="523"/>
      <c r="JYQ49" s="523"/>
      <c r="JYR49" s="523"/>
      <c r="JYS49" s="523"/>
      <c r="JYT49" s="523"/>
      <c r="JYU49" s="523"/>
      <c r="JYV49" s="523"/>
      <c r="JYW49" s="523"/>
      <c r="JYX49" s="523"/>
      <c r="JYY49" s="523"/>
      <c r="JYZ49" s="523"/>
      <c r="JZA49" s="523"/>
      <c r="JZB49" s="523"/>
      <c r="JZC49" s="523"/>
      <c r="JZD49" s="523"/>
      <c r="JZE49" s="523"/>
      <c r="JZF49" s="523"/>
      <c r="JZG49" s="523"/>
      <c r="JZH49" s="523"/>
      <c r="JZI49" s="523"/>
      <c r="JZJ49" s="523"/>
      <c r="JZK49" s="523"/>
      <c r="JZL49" s="523"/>
      <c r="JZM49" s="523"/>
      <c r="JZN49" s="523"/>
      <c r="JZO49" s="523"/>
      <c r="JZP49" s="523"/>
      <c r="JZQ49" s="523"/>
      <c r="JZR49" s="523"/>
      <c r="JZS49" s="523"/>
      <c r="JZT49" s="523"/>
      <c r="JZU49" s="523"/>
      <c r="JZV49" s="523"/>
      <c r="JZW49" s="523"/>
      <c r="JZX49" s="523"/>
      <c r="JZY49" s="523"/>
      <c r="JZZ49" s="523"/>
      <c r="KAA49" s="523"/>
      <c r="KAB49" s="523"/>
      <c r="KAC49" s="523"/>
      <c r="KAD49" s="523"/>
      <c r="KAE49" s="523"/>
      <c r="KAF49" s="523"/>
      <c r="KAG49" s="523"/>
      <c r="KAH49" s="523"/>
      <c r="KAI49" s="523"/>
      <c r="KAJ49" s="523"/>
      <c r="KAK49" s="523"/>
      <c r="KAL49" s="523"/>
      <c r="KAM49" s="523"/>
      <c r="KAN49" s="523"/>
      <c r="KAO49" s="523"/>
      <c r="KAP49" s="523"/>
      <c r="KAQ49" s="523"/>
      <c r="KAR49" s="523"/>
      <c r="KAS49" s="523"/>
      <c r="KAT49" s="523"/>
      <c r="KAU49" s="523"/>
      <c r="KAV49" s="523"/>
      <c r="KAW49" s="523"/>
      <c r="KAX49" s="523"/>
      <c r="KAY49" s="523"/>
      <c r="KAZ49" s="523"/>
      <c r="KBA49" s="523"/>
      <c r="KBB49" s="523"/>
      <c r="KBC49" s="523"/>
      <c r="KBD49" s="523"/>
      <c r="KBE49" s="523"/>
      <c r="KBF49" s="523"/>
      <c r="KBG49" s="523"/>
      <c r="KBH49" s="523"/>
      <c r="KBI49" s="523"/>
      <c r="KBJ49" s="523"/>
      <c r="KBK49" s="523"/>
      <c r="KBL49" s="523"/>
      <c r="KBM49" s="523"/>
      <c r="KBN49" s="523"/>
      <c r="KBO49" s="523"/>
      <c r="KBP49" s="523"/>
      <c r="KBQ49" s="523"/>
      <c r="KBR49" s="523"/>
      <c r="KBS49" s="523"/>
      <c r="KBT49" s="523"/>
      <c r="KBU49" s="523"/>
      <c r="KBV49" s="523"/>
      <c r="KBW49" s="523"/>
      <c r="KBX49" s="523"/>
      <c r="KBY49" s="523"/>
      <c r="KBZ49" s="523"/>
      <c r="KCA49" s="523"/>
      <c r="KCB49" s="523"/>
      <c r="KCC49" s="523"/>
      <c r="KCD49" s="523"/>
      <c r="KCE49" s="523"/>
      <c r="KCF49" s="523"/>
      <c r="KCG49" s="523"/>
      <c r="KCH49" s="523"/>
      <c r="KCI49" s="523"/>
      <c r="KCJ49" s="523"/>
      <c r="KCK49" s="523"/>
      <c r="KCL49" s="523"/>
      <c r="KCM49" s="523"/>
      <c r="KCN49" s="523"/>
      <c r="KCO49" s="523"/>
      <c r="KCP49" s="523"/>
      <c r="KCQ49" s="523"/>
      <c r="KCR49" s="523"/>
      <c r="KCS49" s="523"/>
      <c r="KCT49" s="523"/>
      <c r="KCU49" s="523"/>
      <c r="KCV49" s="523"/>
      <c r="KCW49" s="523"/>
      <c r="KCX49" s="523"/>
      <c r="KCY49" s="523"/>
      <c r="KCZ49" s="523"/>
      <c r="KDA49" s="523"/>
      <c r="KDB49" s="523"/>
      <c r="KDC49" s="523"/>
      <c r="KDD49" s="523"/>
      <c r="KDE49" s="523"/>
      <c r="KDF49" s="523"/>
      <c r="KDG49" s="523"/>
      <c r="KDH49" s="523"/>
      <c r="KDI49" s="523"/>
      <c r="KDJ49" s="523"/>
      <c r="KDK49" s="523"/>
      <c r="KDL49" s="523"/>
      <c r="KDM49" s="523"/>
      <c r="KDN49" s="523"/>
      <c r="KDO49" s="523"/>
      <c r="KDP49" s="523"/>
      <c r="KDQ49" s="523"/>
      <c r="KDR49" s="523"/>
      <c r="KDS49" s="523"/>
      <c r="KDT49" s="523"/>
      <c r="KDU49" s="523"/>
      <c r="KDV49" s="523"/>
      <c r="KDW49" s="523"/>
      <c r="KDX49" s="523"/>
      <c r="KDY49" s="523"/>
      <c r="KDZ49" s="523"/>
      <c r="KEA49" s="523"/>
      <c r="KEB49" s="523"/>
      <c r="KEC49" s="523"/>
      <c r="KED49" s="523"/>
      <c r="KEE49" s="523"/>
      <c r="KEF49" s="523"/>
      <c r="KEG49" s="523"/>
      <c r="KEH49" s="523"/>
      <c r="KEI49" s="523"/>
      <c r="KEJ49" s="523"/>
      <c r="KEK49" s="523"/>
      <c r="KEL49" s="523"/>
      <c r="KEM49" s="523"/>
      <c r="KEN49" s="523"/>
      <c r="KEO49" s="523"/>
      <c r="KEP49" s="523"/>
      <c r="KEQ49" s="523"/>
      <c r="KER49" s="523"/>
      <c r="KES49" s="523"/>
      <c r="KET49" s="523"/>
      <c r="KEU49" s="523"/>
      <c r="KEV49" s="523"/>
      <c r="KEW49" s="523"/>
      <c r="KEX49" s="523"/>
      <c r="KEY49" s="523"/>
      <c r="KEZ49" s="523"/>
      <c r="KFA49" s="523"/>
      <c r="KFB49" s="523"/>
      <c r="KFC49" s="523"/>
      <c r="KFD49" s="523"/>
      <c r="KFE49" s="523"/>
      <c r="KFF49" s="523"/>
      <c r="KFG49" s="523"/>
      <c r="KFH49" s="523"/>
      <c r="KFI49" s="523"/>
      <c r="KFJ49" s="523"/>
      <c r="KFK49" s="523"/>
      <c r="KFL49" s="523"/>
      <c r="KFM49" s="523"/>
      <c r="KFN49" s="523"/>
      <c r="KFO49" s="523"/>
      <c r="KFP49" s="523"/>
      <c r="KFQ49" s="523"/>
      <c r="KFR49" s="523"/>
      <c r="KFS49" s="523"/>
      <c r="KFT49" s="523"/>
      <c r="KFU49" s="523"/>
      <c r="KFV49" s="523"/>
      <c r="KFW49" s="523"/>
      <c r="KFX49" s="523"/>
      <c r="KFY49" s="523"/>
      <c r="KFZ49" s="523"/>
      <c r="KGA49" s="523"/>
      <c r="KGB49" s="523"/>
      <c r="KGC49" s="523"/>
      <c r="KGD49" s="523"/>
      <c r="KGE49" s="523"/>
      <c r="KGF49" s="523"/>
      <c r="KGG49" s="523"/>
      <c r="KGH49" s="523"/>
      <c r="KGI49" s="523"/>
      <c r="KGJ49" s="523"/>
      <c r="KGK49" s="523"/>
      <c r="KGL49" s="523"/>
      <c r="KGM49" s="523"/>
      <c r="KGN49" s="523"/>
      <c r="KGO49" s="523"/>
      <c r="KGP49" s="523"/>
      <c r="KGQ49" s="523"/>
      <c r="KGR49" s="523"/>
      <c r="KGS49" s="523"/>
      <c r="KGT49" s="523"/>
      <c r="KGU49" s="523"/>
      <c r="KGV49" s="523"/>
      <c r="KGW49" s="523"/>
      <c r="KGX49" s="523"/>
      <c r="KGY49" s="523"/>
      <c r="KGZ49" s="523"/>
      <c r="KHA49" s="523"/>
      <c r="KHB49" s="523"/>
      <c r="KHC49" s="523"/>
      <c r="KHD49" s="523"/>
      <c r="KHE49" s="523"/>
      <c r="KHF49" s="523"/>
      <c r="KHG49" s="523"/>
      <c r="KHH49" s="523"/>
      <c r="KHI49" s="523"/>
      <c r="KHJ49" s="523"/>
      <c r="KHK49" s="523"/>
      <c r="KHL49" s="523"/>
      <c r="KHM49" s="523"/>
      <c r="KHN49" s="523"/>
      <c r="KHO49" s="523"/>
      <c r="KHP49" s="523"/>
      <c r="KHQ49" s="523"/>
      <c r="KHR49" s="523"/>
      <c r="KHS49" s="523"/>
      <c r="KHT49" s="523"/>
      <c r="KHU49" s="523"/>
      <c r="KHV49" s="523"/>
      <c r="KHW49" s="523"/>
      <c r="KHX49" s="523"/>
      <c r="KHY49" s="523"/>
      <c r="KHZ49" s="523"/>
      <c r="KIA49" s="523"/>
      <c r="KIB49" s="523"/>
      <c r="KIC49" s="523"/>
      <c r="KID49" s="523"/>
      <c r="KIE49" s="523"/>
      <c r="KIF49" s="523"/>
      <c r="KIG49" s="523"/>
      <c r="KIH49" s="523"/>
      <c r="KII49" s="523"/>
      <c r="KIJ49" s="523"/>
      <c r="KIK49" s="523"/>
      <c r="KIL49" s="523"/>
      <c r="KIM49" s="523"/>
      <c r="KIN49" s="523"/>
      <c r="KIO49" s="523"/>
      <c r="KIP49" s="523"/>
      <c r="KIQ49" s="523"/>
      <c r="KIR49" s="523"/>
      <c r="KIS49" s="523"/>
      <c r="KIT49" s="523"/>
      <c r="KIU49" s="523"/>
      <c r="KIV49" s="523"/>
      <c r="KIW49" s="523"/>
      <c r="KIX49" s="523"/>
      <c r="KIY49" s="523"/>
      <c r="KIZ49" s="523"/>
      <c r="KJA49" s="523"/>
      <c r="KJB49" s="523"/>
      <c r="KJC49" s="523"/>
      <c r="KJD49" s="523"/>
      <c r="KJE49" s="523"/>
      <c r="KJF49" s="523"/>
      <c r="KJG49" s="523"/>
      <c r="KJH49" s="523"/>
      <c r="KJI49" s="523"/>
      <c r="KJJ49" s="523"/>
      <c r="KJK49" s="523"/>
      <c r="KJL49" s="523"/>
      <c r="KJM49" s="523"/>
      <c r="KJN49" s="523"/>
      <c r="KJO49" s="523"/>
      <c r="KJP49" s="523"/>
      <c r="KJQ49" s="523"/>
      <c r="KJR49" s="523"/>
      <c r="KJS49" s="523"/>
      <c r="KJT49" s="523"/>
      <c r="KJU49" s="523"/>
      <c r="KJV49" s="523"/>
      <c r="KJW49" s="523"/>
      <c r="KJX49" s="523"/>
      <c r="KJY49" s="523"/>
      <c r="KJZ49" s="523"/>
      <c r="KKA49" s="523"/>
      <c r="KKB49" s="523"/>
      <c r="KKC49" s="523"/>
      <c r="KKD49" s="523"/>
      <c r="KKE49" s="523"/>
      <c r="KKF49" s="523"/>
      <c r="KKG49" s="523"/>
      <c r="KKH49" s="523"/>
      <c r="KKI49" s="523"/>
      <c r="KKJ49" s="523"/>
      <c r="KKK49" s="523"/>
      <c r="KKL49" s="523"/>
      <c r="KKM49" s="523"/>
      <c r="KKN49" s="523"/>
      <c r="KKO49" s="523"/>
      <c r="KKP49" s="523"/>
      <c r="KKQ49" s="523"/>
      <c r="KKR49" s="523"/>
      <c r="KKS49" s="523"/>
      <c r="KKT49" s="523"/>
      <c r="KKU49" s="523"/>
      <c r="KKV49" s="523"/>
      <c r="KKW49" s="523"/>
      <c r="KKX49" s="523"/>
      <c r="KKY49" s="523"/>
      <c r="KKZ49" s="523"/>
      <c r="KLA49" s="523"/>
      <c r="KLB49" s="523"/>
      <c r="KLC49" s="523"/>
      <c r="KLD49" s="523"/>
      <c r="KLE49" s="523"/>
      <c r="KLF49" s="523"/>
      <c r="KLG49" s="523"/>
      <c r="KLH49" s="523"/>
      <c r="KLI49" s="523"/>
      <c r="KLJ49" s="523"/>
      <c r="KLK49" s="523"/>
      <c r="KLL49" s="523"/>
      <c r="KLM49" s="523"/>
      <c r="KLN49" s="523"/>
      <c r="KLO49" s="523"/>
      <c r="KLP49" s="523"/>
      <c r="KLQ49" s="523"/>
      <c r="KLR49" s="523"/>
      <c r="KLS49" s="523"/>
      <c r="KLT49" s="523"/>
      <c r="KLU49" s="523"/>
      <c r="KLV49" s="523"/>
      <c r="KLW49" s="523"/>
      <c r="KLX49" s="523"/>
      <c r="KLY49" s="523"/>
      <c r="KLZ49" s="523"/>
      <c r="KMA49" s="523"/>
      <c r="KMB49" s="523"/>
      <c r="KMC49" s="523"/>
      <c r="KMD49" s="523"/>
      <c r="KME49" s="523"/>
      <c r="KMF49" s="523"/>
      <c r="KMG49" s="523"/>
      <c r="KMH49" s="523"/>
      <c r="KMI49" s="523"/>
      <c r="KMJ49" s="523"/>
      <c r="KMK49" s="523"/>
      <c r="KML49" s="523"/>
      <c r="KMM49" s="523"/>
      <c r="KMN49" s="523"/>
      <c r="KMO49" s="523"/>
      <c r="KMP49" s="523"/>
      <c r="KMQ49" s="523"/>
      <c r="KMR49" s="523"/>
      <c r="KMS49" s="523"/>
      <c r="KMT49" s="523"/>
      <c r="KMU49" s="523"/>
      <c r="KMV49" s="523"/>
      <c r="KMW49" s="523"/>
      <c r="KMX49" s="523"/>
      <c r="KMY49" s="523"/>
      <c r="KMZ49" s="523"/>
      <c r="KNA49" s="523"/>
      <c r="KNB49" s="523"/>
      <c r="KNC49" s="523"/>
      <c r="KND49" s="523"/>
      <c r="KNE49" s="523"/>
      <c r="KNF49" s="523"/>
      <c r="KNG49" s="523"/>
      <c r="KNH49" s="523"/>
      <c r="KNI49" s="523"/>
      <c r="KNJ49" s="523"/>
      <c r="KNK49" s="523"/>
      <c r="KNL49" s="523"/>
      <c r="KNM49" s="523"/>
      <c r="KNN49" s="523"/>
      <c r="KNO49" s="523"/>
      <c r="KNP49" s="523"/>
      <c r="KNQ49" s="523"/>
      <c r="KNR49" s="523"/>
      <c r="KNS49" s="523"/>
      <c r="KNT49" s="523"/>
      <c r="KNU49" s="523"/>
      <c r="KNV49" s="523"/>
      <c r="KNW49" s="523"/>
      <c r="KNX49" s="523"/>
      <c r="KNY49" s="523"/>
      <c r="KNZ49" s="523"/>
      <c r="KOA49" s="523"/>
      <c r="KOB49" s="523"/>
      <c r="KOC49" s="523"/>
      <c r="KOD49" s="523"/>
      <c r="KOE49" s="523"/>
      <c r="KOF49" s="523"/>
      <c r="KOG49" s="523"/>
      <c r="KOH49" s="523"/>
      <c r="KOI49" s="523"/>
      <c r="KOJ49" s="523"/>
      <c r="KOK49" s="523"/>
      <c r="KOL49" s="523"/>
      <c r="KOM49" s="523"/>
      <c r="KON49" s="523"/>
      <c r="KOO49" s="523"/>
      <c r="KOP49" s="523"/>
      <c r="KOQ49" s="523"/>
      <c r="KOR49" s="523"/>
      <c r="KOS49" s="523"/>
      <c r="KOT49" s="523"/>
      <c r="KOU49" s="523"/>
      <c r="KOV49" s="523"/>
      <c r="KOW49" s="523"/>
      <c r="KOX49" s="523"/>
      <c r="KOY49" s="523"/>
      <c r="KOZ49" s="523"/>
      <c r="KPA49" s="523"/>
      <c r="KPB49" s="523"/>
      <c r="KPC49" s="523"/>
      <c r="KPD49" s="523"/>
      <c r="KPE49" s="523"/>
      <c r="KPF49" s="523"/>
      <c r="KPG49" s="523"/>
      <c r="KPH49" s="523"/>
      <c r="KPI49" s="523"/>
      <c r="KPJ49" s="523"/>
      <c r="KPK49" s="523"/>
      <c r="KPL49" s="523"/>
      <c r="KPM49" s="523"/>
      <c r="KPN49" s="523"/>
      <c r="KPO49" s="523"/>
      <c r="KPP49" s="523"/>
      <c r="KPQ49" s="523"/>
      <c r="KPR49" s="523"/>
      <c r="KPS49" s="523"/>
      <c r="KPT49" s="523"/>
      <c r="KPU49" s="523"/>
      <c r="KPV49" s="523"/>
      <c r="KPW49" s="523"/>
      <c r="KPX49" s="523"/>
      <c r="KPY49" s="523"/>
      <c r="KPZ49" s="523"/>
      <c r="KQA49" s="523"/>
      <c r="KQB49" s="523"/>
      <c r="KQC49" s="523"/>
      <c r="KQD49" s="523"/>
      <c r="KQE49" s="523"/>
      <c r="KQF49" s="523"/>
      <c r="KQG49" s="523"/>
      <c r="KQH49" s="523"/>
      <c r="KQI49" s="523"/>
      <c r="KQJ49" s="523"/>
      <c r="KQK49" s="523"/>
      <c r="KQL49" s="523"/>
      <c r="KQM49" s="523"/>
      <c r="KQN49" s="523"/>
      <c r="KQO49" s="523"/>
      <c r="KQP49" s="523"/>
      <c r="KQQ49" s="523"/>
      <c r="KQR49" s="523"/>
      <c r="KQS49" s="523"/>
      <c r="KQT49" s="523"/>
      <c r="KQU49" s="523"/>
      <c r="KQV49" s="523"/>
      <c r="KQW49" s="523"/>
      <c r="KQX49" s="523"/>
      <c r="KQY49" s="523"/>
      <c r="KQZ49" s="523"/>
      <c r="KRA49" s="523"/>
      <c r="KRB49" s="523"/>
      <c r="KRC49" s="523"/>
      <c r="KRD49" s="523"/>
      <c r="KRE49" s="523"/>
      <c r="KRF49" s="523"/>
      <c r="KRG49" s="523"/>
      <c r="KRH49" s="523"/>
      <c r="KRI49" s="523"/>
      <c r="KRJ49" s="523"/>
      <c r="KRK49" s="523"/>
      <c r="KRL49" s="523"/>
      <c r="KRM49" s="523"/>
      <c r="KRN49" s="523"/>
      <c r="KRO49" s="523"/>
      <c r="KRP49" s="523"/>
      <c r="KRQ49" s="523"/>
      <c r="KRR49" s="523"/>
      <c r="KRS49" s="523"/>
      <c r="KRT49" s="523"/>
      <c r="KRU49" s="523"/>
      <c r="KRV49" s="523"/>
      <c r="KRW49" s="523"/>
      <c r="KRX49" s="523"/>
      <c r="KRY49" s="523"/>
      <c r="KRZ49" s="523"/>
      <c r="KSA49" s="523"/>
      <c r="KSB49" s="523"/>
      <c r="KSC49" s="523"/>
      <c r="KSD49" s="523"/>
      <c r="KSE49" s="523"/>
      <c r="KSF49" s="523"/>
      <c r="KSG49" s="523"/>
      <c r="KSH49" s="523"/>
      <c r="KSI49" s="523"/>
      <c r="KSJ49" s="523"/>
      <c r="KSK49" s="523"/>
      <c r="KSL49" s="523"/>
      <c r="KSM49" s="523"/>
      <c r="KSN49" s="523"/>
      <c r="KSO49" s="523"/>
      <c r="KSP49" s="523"/>
      <c r="KSQ49" s="523"/>
      <c r="KSR49" s="523"/>
      <c r="KSS49" s="523"/>
      <c r="KST49" s="523"/>
      <c r="KSU49" s="523"/>
      <c r="KSV49" s="523"/>
      <c r="KSW49" s="523"/>
      <c r="KSX49" s="523"/>
      <c r="KSY49" s="523"/>
      <c r="KSZ49" s="523"/>
      <c r="KTA49" s="523"/>
      <c r="KTB49" s="523"/>
      <c r="KTC49" s="523"/>
      <c r="KTD49" s="523"/>
      <c r="KTE49" s="523"/>
      <c r="KTF49" s="523"/>
      <c r="KTG49" s="523"/>
      <c r="KTH49" s="523"/>
      <c r="KTI49" s="523"/>
      <c r="KTJ49" s="523"/>
      <c r="KTK49" s="523"/>
      <c r="KTL49" s="523"/>
      <c r="KTM49" s="523"/>
      <c r="KTN49" s="523"/>
      <c r="KTO49" s="523"/>
      <c r="KTP49" s="523"/>
      <c r="KTQ49" s="523"/>
      <c r="KTR49" s="523"/>
      <c r="KTS49" s="523"/>
      <c r="KTT49" s="523"/>
      <c r="KTU49" s="523"/>
      <c r="KTV49" s="523"/>
      <c r="KTW49" s="523"/>
      <c r="KTX49" s="523"/>
      <c r="KTY49" s="523"/>
      <c r="KTZ49" s="523"/>
      <c r="KUA49" s="523"/>
      <c r="KUB49" s="523"/>
      <c r="KUC49" s="523"/>
      <c r="KUD49" s="523"/>
      <c r="KUE49" s="523"/>
      <c r="KUF49" s="523"/>
      <c r="KUG49" s="523"/>
      <c r="KUH49" s="523"/>
      <c r="KUI49" s="523"/>
      <c r="KUJ49" s="523"/>
      <c r="KUK49" s="523"/>
      <c r="KUL49" s="523"/>
      <c r="KUM49" s="523"/>
      <c r="KUN49" s="523"/>
      <c r="KUO49" s="523"/>
      <c r="KUP49" s="523"/>
      <c r="KUQ49" s="523"/>
      <c r="KUR49" s="523"/>
      <c r="KUS49" s="523"/>
      <c r="KUT49" s="523"/>
      <c r="KUU49" s="523"/>
      <c r="KUV49" s="523"/>
      <c r="KUW49" s="523"/>
      <c r="KUX49" s="523"/>
      <c r="KUY49" s="523"/>
      <c r="KUZ49" s="523"/>
      <c r="KVA49" s="523"/>
      <c r="KVB49" s="523"/>
      <c r="KVC49" s="523"/>
      <c r="KVD49" s="523"/>
      <c r="KVE49" s="523"/>
      <c r="KVF49" s="523"/>
      <c r="KVG49" s="523"/>
      <c r="KVH49" s="523"/>
      <c r="KVI49" s="523"/>
      <c r="KVJ49" s="523"/>
      <c r="KVK49" s="523"/>
      <c r="KVL49" s="523"/>
      <c r="KVM49" s="523"/>
      <c r="KVN49" s="523"/>
      <c r="KVO49" s="523"/>
      <c r="KVP49" s="523"/>
      <c r="KVQ49" s="523"/>
      <c r="KVR49" s="523"/>
      <c r="KVS49" s="523"/>
      <c r="KVT49" s="523"/>
      <c r="KVU49" s="523"/>
      <c r="KVV49" s="523"/>
      <c r="KVW49" s="523"/>
      <c r="KVX49" s="523"/>
      <c r="KVY49" s="523"/>
      <c r="KVZ49" s="523"/>
      <c r="KWA49" s="523"/>
      <c r="KWB49" s="523"/>
      <c r="KWC49" s="523"/>
      <c r="KWD49" s="523"/>
      <c r="KWE49" s="523"/>
      <c r="KWF49" s="523"/>
      <c r="KWG49" s="523"/>
      <c r="KWH49" s="523"/>
      <c r="KWI49" s="523"/>
      <c r="KWJ49" s="523"/>
      <c r="KWK49" s="523"/>
      <c r="KWL49" s="523"/>
      <c r="KWM49" s="523"/>
      <c r="KWN49" s="523"/>
      <c r="KWO49" s="523"/>
      <c r="KWP49" s="523"/>
      <c r="KWQ49" s="523"/>
      <c r="KWR49" s="523"/>
      <c r="KWS49" s="523"/>
      <c r="KWT49" s="523"/>
      <c r="KWU49" s="523"/>
      <c r="KWV49" s="523"/>
      <c r="KWW49" s="523"/>
      <c r="KWX49" s="523"/>
      <c r="KWY49" s="523"/>
      <c r="KWZ49" s="523"/>
      <c r="KXA49" s="523"/>
      <c r="KXB49" s="523"/>
      <c r="KXC49" s="523"/>
      <c r="KXD49" s="523"/>
      <c r="KXE49" s="523"/>
      <c r="KXF49" s="523"/>
      <c r="KXG49" s="523"/>
      <c r="KXH49" s="523"/>
      <c r="KXI49" s="523"/>
      <c r="KXJ49" s="523"/>
      <c r="KXK49" s="523"/>
      <c r="KXL49" s="523"/>
      <c r="KXM49" s="523"/>
      <c r="KXN49" s="523"/>
      <c r="KXO49" s="523"/>
      <c r="KXP49" s="523"/>
      <c r="KXQ49" s="523"/>
      <c r="KXR49" s="523"/>
      <c r="KXS49" s="523"/>
      <c r="KXT49" s="523"/>
      <c r="KXU49" s="523"/>
      <c r="KXV49" s="523"/>
      <c r="KXW49" s="523"/>
      <c r="KXX49" s="523"/>
      <c r="KXY49" s="523"/>
      <c r="KXZ49" s="523"/>
      <c r="KYA49" s="523"/>
      <c r="KYB49" s="523"/>
      <c r="KYC49" s="523"/>
      <c r="KYD49" s="523"/>
      <c r="KYE49" s="523"/>
      <c r="KYF49" s="523"/>
      <c r="KYG49" s="523"/>
      <c r="KYH49" s="523"/>
      <c r="KYI49" s="523"/>
      <c r="KYJ49" s="523"/>
      <c r="KYK49" s="523"/>
      <c r="KYL49" s="523"/>
      <c r="KYM49" s="523"/>
      <c r="KYN49" s="523"/>
      <c r="KYO49" s="523"/>
      <c r="KYP49" s="523"/>
      <c r="KYQ49" s="523"/>
      <c r="KYR49" s="523"/>
      <c r="KYS49" s="523"/>
      <c r="KYT49" s="523"/>
      <c r="KYU49" s="523"/>
      <c r="KYV49" s="523"/>
      <c r="KYW49" s="523"/>
      <c r="KYX49" s="523"/>
      <c r="KYY49" s="523"/>
      <c r="KYZ49" s="523"/>
      <c r="KZA49" s="523"/>
      <c r="KZB49" s="523"/>
      <c r="KZC49" s="523"/>
      <c r="KZD49" s="523"/>
      <c r="KZE49" s="523"/>
      <c r="KZF49" s="523"/>
      <c r="KZG49" s="523"/>
      <c r="KZH49" s="523"/>
      <c r="KZI49" s="523"/>
      <c r="KZJ49" s="523"/>
      <c r="KZK49" s="523"/>
      <c r="KZL49" s="523"/>
      <c r="KZM49" s="523"/>
      <c r="KZN49" s="523"/>
      <c r="KZO49" s="523"/>
      <c r="KZP49" s="523"/>
      <c r="KZQ49" s="523"/>
      <c r="KZR49" s="523"/>
      <c r="KZS49" s="523"/>
      <c r="KZT49" s="523"/>
      <c r="KZU49" s="523"/>
      <c r="KZV49" s="523"/>
      <c r="KZW49" s="523"/>
      <c r="KZX49" s="523"/>
      <c r="KZY49" s="523"/>
      <c r="KZZ49" s="523"/>
      <c r="LAA49" s="523"/>
      <c r="LAB49" s="523"/>
      <c r="LAC49" s="523"/>
      <c r="LAD49" s="523"/>
      <c r="LAE49" s="523"/>
      <c r="LAF49" s="523"/>
      <c r="LAG49" s="523"/>
      <c r="LAH49" s="523"/>
      <c r="LAI49" s="523"/>
      <c r="LAJ49" s="523"/>
      <c r="LAK49" s="523"/>
      <c r="LAL49" s="523"/>
      <c r="LAM49" s="523"/>
      <c r="LAN49" s="523"/>
      <c r="LAO49" s="523"/>
      <c r="LAP49" s="523"/>
      <c r="LAQ49" s="523"/>
      <c r="LAR49" s="523"/>
      <c r="LAS49" s="523"/>
      <c r="LAT49" s="523"/>
      <c r="LAU49" s="523"/>
      <c r="LAV49" s="523"/>
      <c r="LAW49" s="523"/>
      <c r="LAX49" s="523"/>
      <c r="LAY49" s="523"/>
      <c r="LAZ49" s="523"/>
      <c r="LBA49" s="523"/>
      <c r="LBB49" s="523"/>
      <c r="LBC49" s="523"/>
      <c r="LBD49" s="523"/>
      <c r="LBE49" s="523"/>
      <c r="LBF49" s="523"/>
      <c r="LBG49" s="523"/>
      <c r="LBH49" s="523"/>
      <c r="LBI49" s="523"/>
      <c r="LBJ49" s="523"/>
      <c r="LBK49" s="523"/>
      <c r="LBL49" s="523"/>
      <c r="LBM49" s="523"/>
      <c r="LBN49" s="523"/>
      <c r="LBO49" s="523"/>
      <c r="LBP49" s="523"/>
      <c r="LBQ49" s="523"/>
      <c r="LBR49" s="523"/>
      <c r="LBS49" s="523"/>
      <c r="LBT49" s="523"/>
      <c r="LBU49" s="523"/>
      <c r="LBV49" s="523"/>
      <c r="LBW49" s="523"/>
      <c r="LBX49" s="523"/>
      <c r="LBY49" s="523"/>
      <c r="LBZ49" s="523"/>
      <c r="LCA49" s="523"/>
      <c r="LCB49" s="523"/>
      <c r="LCC49" s="523"/>
      <c r="LCD49" s="523"/>
      <c r="LCE49" s="523"/>
      <c r="LCF49" s="523"/>
      <c r="LCG49" s="523"/>
      <c r="LCH49" s="523"/>
      <c r="LCI49" s="523"/>
      <c r="LCJ49" s="523"/>
      <c r="LCK49" s="523"/>
      <c r="LCL49" s="523"/>
      <c r="LCM49" s="523"/>
      <c r="LCN49" s="523"/>
      <c r="LCO49" s="523"/>
      <c r="LCP49" s="523"/>
      <c r="LCQ49" s="523"/>
      <c r="LCR49" s="523"/>
      <c r="LCS49" s="523"/>
      <c r="LCT49" s="523"/>
      <c r="LCU49" s="523"/>
      <c r="LCV49" s="523"/>
      <c r="LCW49" s="523"/>
      <c r="LCX49" s="523"/>
      <c r="LCY49" s="523"/>
      <c r="LCZ49" s="523"/>
      <c r="LDA49" s="523"/>
      <c r="LDB49" s="523"/>
      <c r="LDC49" s="523"/>
      <c r="LDD49" s="523"/>
      <c r="LDE49" s="523"/>
      <c r="LDF49" s="523"/>
      <c r="LDG49" s="523"/>
      <c r="LDH49" s="523"/>
      <c r="LDI49" s="523"/>
      <c r="LDJ49" s="523"/>
      <c r="LDK49" s="523"/>
      <c r="LDL49" s="523"/>
      <c r="LDM49" s="523"/>
      <c r="LDN49" s="523"/>
      <c r="LDO49" s="523"/>
      <c r="LDP49" s="523"/>
      <c r="LDQ49" s="523"/>
      <c r="LDR49" s="523"/>
      <c r="LDS49" s="523"/>
      <c r="LDT49" s="523"/>
      <c r="LDU49" s="523"/>
      <c r="LDV49" s="523"/>
      <c r="LDW49" s="523"/>
      <c r="LDX49" s="523"/>
      <c r="LDY49" s="523"/>
      <c r="LDZ49" s="523"/>
      <c r="LEA49" s="523"/>
      <c r="LEB49" s="523"/>
      <c r="LEC49" s="523"/>
      <c r="LED49" s="523"/>
      <c r="LEE49" s="523"/>
      <c r="LEF49" s="523"/>
      <c r="LEG49" s="523"/>
      <c r="LEH49" s="523"/>
      <c r="LEI49" s="523"/>
      <c r="LEJ49" s="523"/>
      <c r="LEK49" s="523"/>
      <c r="LEL49" s="523"/>
      <c r="LEM49" s="523"/>
      <c r="LEN49" s="523"/>
      <c r="LEO49" s="523"/>
      <c r="LEP49" s="523"/>
      <c r="LEQ49" s="523"/>
      <c r="LER49" s="523"/>
      <c r="LES49" s="523"/>
      <c r="LET49" s="523"/>
      <c r="LEU49" s="523"/>
      <c r="LEV49" s="523"/>
      <c r="LEW49" s="523"/>
      <c r="LEX49" s="523"/>
      <c r="LEY49" s="523"/>
      <c r="LEZ49" s="523"/>
      <c r="LFA49" s="523"/>
      <c r="LFB49" s="523"/>
      <c r="LFC49" s="523"/>
      <c r="LFD49" s="523"/>
      <c r="LFE49" s="523"/>
      <c r="LFF49" s="523"/>
      <c r="LFG49" s="523"/>
      <c r="LFH49" s="523"/>
      <c r="LFI49" s="523"/>
      <c r="LFJ49" s="523"/>
      <c r="LFK49" s="523"/>
      <c r="LFL49" s="523"/>
      <c r="LFM49" s="523"/>
      <c r="LFN49" s="523"/>
      <c r="LFO49" s="523"/>
      <c r="LFP49" s="523"/>
      <c r="LFQ49" s="523"/>
      <c r="LFR49" s="523"/>
      <c r="LFS49" s="523"/>
      <c r="LFT49" s="523"/>
      <c r="LFU49" s="523"/>
      <c r="LFV49" s="523"/>
      <c r="LFW49" s="523"/>
      <c r="LFX49" s="523"/>
      <c r="LFY49" s="523"/>
      <c r="LFZ49" s="523"/>
      <c r="LGA49" s="523"/>
      <c r="LGB49" s="523"/>
      <c r="LGC49" s="523"/>
      <c r="LGD49" s="523"/>
      <c r="LGE49" s="523"/>
      <c r="LGF49" s="523"/>
      <c r="LGG49" s="523"/>
      <c r="LGH49" s="523"/>
      <c r="LGI49" s="523"/>
      <c r="LGJ49" s="523"/>
      <c r="LGK49" s="523"/>
      <c r="LGL49" s="523"/>
      <c r="LGM49" s="523"/>
      <c r="LGN49" s="523"/>
      <c r="LGO49" s="523"/>
      <c r="LGP49" s="523"/>
      <c r="LGQ49" s="523"/>
      <c r="LGR49" s="523"/>
      <c r="LGS49" s="523"/>
      <c r="LGT49" s="523"/>
      <c r="LGU49" s="523"/>
      <c r="LGV49" s="523"/>
      <c r="LGW49" s="523"/>
      <c r="LGX49" s="523"/>
      <c r="LGY49" s="523"/>
      <c r="LGZ49" s="523"/>
      <c r="LHA49" s="523"/>
      <c r="LHB49" s="523"/>
      <c r="LHC49" s="523"/>
      <c r="LHD49" s="523"/>
      <c r="LHE49" s="523"/>
      <c r="LHF49" s="523"/>
      <c r="LHG49" s="523"/>
      <c r="LHH49" s="523"/>
      <c r="LHI49" s="523"/>
      <c r="LHJ49" s="523"/>
      <c r="LHK49" s="523"/>
      <c r="LHL49" s="523"/>
      <c r="LHM49" s="523"/>
      <c r="LHN49" s="523"/>
      <c r="LHO49" s="523"/>
      <c r="LHP49" s="523"/>
      <c r="LHQ49" s="523"/>
      <c r="LHR49" s="523"/>
      <c r="LHS49" s="523"/>
      <c r="LHT49" s="523"/>
      <c r="LHU49" s="523"/>
      <c r="LHV49" s="523"/>
      <c r="LHW49" s="523"/>
      <c r="LHX49" s="523"/>
      <c r="LHY49" s="523"/>
      <c r="LHZ49" s="523"/>
      <c r="LIA49" s="523"/>
      <c r="LIB49" s="523"/>
      <c r="LIC49" s="523"/>
      <c r="LID49" s="523"/>
      <c r="LIE49" s="523"/>
      <c r="LIF49" s="523"/>
      <c r="LIG49" s="523"/>
      <c r="LIH49" s="523"/>
      <c r="LII49" s="523"/>
      <c r="LIJ49" s="523"/>
      <c r="LIK49" s="523"/>
      <c r="LIL49" s="523"/>
      <c r="LIM49" s="523"/>
      <c r="LIN49" s="523"/>
      <c r="LIO49" s="523"/>
      <c r="LIP49" s="523"/>
      <c r="LIQ49" s="523"/>
      <c r="LIR49" s="523"/>
      <c r="LIS49" s="523"/>
      <c r="LIT49" s="523"/>
      <c r="LIU49" s="523"/>
      <c r="LIV49" s="523"/>
      <c r="LIW49" s="523"/>
      <c r="LIX49" s="523"/>
      <c r="LIY49" s="523"/>
      <c r="LIZ49" s="523"/>
      <c r="LJA49" s="523"/>
      <c r="LJB49" s="523"/>
      <c r="LJC49" s="523"/>
      <c r="LJD49" s="523"/>
      <c r="LJE49" s="523"/>
      <c r="LJF49" s="523"/>
      <c r="LJG49" s="523"/>
      <c r="LJH49" s="523"/>
      <c r="LJI49" s="523"/>
      <c r="LJJ49" s="523"/>
      <c r="LJK49" s="523"/>
      <c r="LJL49" s="523"/>
      <c r="LJM49" s="523"/>
      <c r="LJN49" s="523"/>
      <c r="LJO49" s="523"/>
      <c r="LJP49" s="523"/>
      <c r="LJQ49" s="523"/>
      <c r="LJR49" s="523"/>
      <c r="LJS49" s="523"/>
      <c r="LJT49" s="523"/>
      <c r="LJU49" s="523"/>
      <c r="LJV49" s="523"/>
      <c r="LJW49" s="523"/>
      <c r="LJX49" s="523"/>
      <c r="LJY49" s="523"/>
      <c r="LJZ49" s="523"/>
      <c r="LKA49" s="523"/>
      <c r="LKB49" s="523"/>
      <c r="LKC49" s="523"/>
      <c r="LKD49" s="523"/>
      <c r="LKE49" s="523"/>
      <c r="LKF49" s="523"/>
      <c r="LKG49" s="523"/>
      <c r="LKH49" s="523"/>
      <c r="LKI49" s="523"/>
      <c r="LKJ49" s="523"/>
      <c r="LKK49" s="523"/>
      <c r="LKL49" s="523"/>
      <c r="LKM49" s="523"/>
      <c r="LKN49" s="523"/>
      <c r="LKO49" s="523"/>
      <c r="LKP49" s="523"/>
      <c r="LKQ49" s="523"/>
      <c r="LKR49" s="523"/>
      <c r="LKS49" s="523"/>
      <c r="LKT49" s="523"/>
      <c r="LKU49" s="523"/>
      <c r="LKV49" s="523"/>
      <c r="LKW49" s="523"/>
      <c r="LKX49" s="523"/>
      <c r="LKY49" s="523"/>
      <c r="LKZ49" s="523"/>
      <c r="LLA49" s="523"/>
      <c r="LLB49" s="523"/>
      <c r="LLC49" s="523"/>
      <c r="LLD49" s="523"/>
      <c r="LLE49" s="523"/>
      <c r="LLF49" s="523"/>
      <c r="LLG49" s="523"/>
      <c r="LLH49" s="523"/>
      <c r="LLI49" s="523"/>
      <c r="LLJ49" s="523"/>
      <c r="LLK49" s="523"/>
      <c r="LLL49" s="523"/>
      <c r="LLM49" s="523"/>
      <c r="LLN49" s="523"/>
      <c r="LLO49" s="523"/>
      <c r="LLP49" s="523"/>
      <c r="LLQ49" s="523"/>
      <c r="LLR49" s="523"/>
      <c r="LLS49" s="523"/>
      <c r="LLT49" s="523"/>
      <c r="LLU49" s="523"/>
      <c r="LLV49" s="523"/>
      <c r="LLW49" s="523"/>
      <c r="LLX49" s="523"/>
      <c r="LLY49" s="523"/>
      <c r="LLZ49" s="523"/>
      <c r="LMA49" s="523"/>
      <c r="LMB49" s="523"/>
      <c r="LMC49" s="523"/>
      <c r="LMD49" s="523"/>
      <c r="LME49" s="523"/>
      <c r="LMF49" s="523"/>
      <c r="LMG49" s="523"/>
      <c r="LMH49" s="523"/>
      <c r="LMI49" s="523"/>
      <c r="LMJ49" s="523"/>
      <c r="LMK49" s="523"/>
      <c r="LML49" s="523"/>
      <c r="LMM49" s="523"/>
      <c r="LMN49" s="523"/>
      <c r="LMO49" s="523"/>
      <c r="LMP49" s="523"/>
      <c r="LMQ49" s="523"/>
      <c r="LMR49" s="523"/>
      <c r="LMS49" s="523"/>
      <c r="LMT49" s="523"/>
      <c r="LMU49" s="523"/>
      <c r="LMV49" s="523"/>
      <c r="LMW49" s="523"/>
      <c r="LMX49" s="523"/>
      <c r="LMY49" s="523"/>
      <c r="LMZ49" s="523"/>
      <c r="LNA49" s="523"/>
      <c r="LNB49" s="523"/>
      <c r="LNC49" s="523"/>
      <c r="LND49" s="523"/>
      <c r="LNE49" s="523"/>
      <c r="LNF49" s="523"/>
      <c r="LNG49" s="523"/>
      <c r="LNH49" s="523"/>
      <c r="LNI49" s="523"/>
      <c r="LNJ49" s="523"/>
      <c r="LNK49" s="523"/>
      <c r="LNL49" s="523"/>
      <c r="LNM49" s="523"/>
      <c r="LNN49" s="523"/>
      <c r="LNO49" s="523"/>
      <c r="LNP49" s="523"/>
      <c r="LNQ49" s="523"/>
      <c r="LNR49" s="523"/>
      <c r="LNS49" s="523"/>
      <c r="LNT49" s="523"/>
      <c r="LNU49" s="523"/>
      <c r="LNV49" s="523"/>
      <c r="LNW49" s="523"/>
      <c r="LNX49" s="523"/>
      <c r="LNY49" s="523"/>
      <c r="LNZ49" s="523"/>
      <c r="LOA49" s="523"/>
      <c r="LOB49" s="523"/>
      <c r="LOC49" s="523"/>
      <c r="LOD49" s="523"/>
      <c r="LOE49" s="523"/>
      <c r="LOF49" s="523"/>
      <c r="LOG49" s="523"/>
      <c r="LOH49" s="523"/>
      <c r="LOI49" s="523"/>
      <c r="LOJ49" s="523"/>
      <c r="LOK49" s="523"/>
      <c r="LOL49" s="523"/>
      <c r="LOM49" s="523"/>
      <c r="LON49" s="523"/>
      <c r="LOO49" s="523"/>
      <c r="LOP49" s="523"/>
      <c r="LOQ49" s="523"/>
      <c r="LOR49" s="523"/>
      <c r="LOS49" s="523"/>
      <c r="LOT49" s="523"/>
      <c r="LOU49" s="523"/>
      <c r="LOV49" s="523"/>
      <c r="LOW49" s="523"/>
      <c r="LOX49" s="523"/>
      <c r="LOY49" s="523"/>
      <c r="LOZ49" s="523"/>
      <c r="LPA49" s="523"/>
      <c r="LPB49" s="523"/>
      <c r="LPC49" s="523"/>
      <c r="LPD49" s="523"/>
      <c r="LPE49" s="523"/>
      <c r="LPF49" s="523"/>
      <c r="LPG49" s="523"/>
      <c r="LPH49" s="523"/>
      <c r="LPI49" s="523"/>
      <c r="LPJ49" s="523"/>
      <c r="LPK49" s="523"/>
      <c r="LPL49" s="523"/>
      <c r="LPM49" s="523"/>
      <c r="LPN49" s="523"/>
      <c r="LPO49" s="523"/>
      <c r="LPP49" s="523"/>
      <c r="LPQ49" s="523"/>
      <c r="LPR49" s="523"/>
      <c r="LPS49" s="523"/>
      <c r="LPT49" s="523"/>
      <c r="LPU49" s="523"/>
      <c r="LPV49" s="523"/>
      <c r="LPW49" s="523"/>
      <c r="LPX49" s="523"/>
      <c r="LPY49" s="523"/>
      <c r="LPZ49" s="523"/>
      <c r="LQA49" s="523"/>
      <c r="LQB49" s="523"/>
      <c r="LQC49" s="523"/>
      <c r="LQD49" s="523"/>
      <c r="LQE49" s="523"/>
      <c r="LQF49" s="523"/>
      <c r="LQG49" s="523"/>
      <c r="LQH49" s="523"/>
      <c r="LQI49" s="523"/>
      <c r="LQJ49" s="523"/>
      <c r="LQK49" s="523"/>
      <c r="LQL49" s="523"/>
      <c r="LQM49" s="523"/>
      <c r="LQN49" s="523"/>
      <c r="LQO49" s="523"/>
      <c r="LQP49" s="523"/>
      <c r="LQQ49" s="523"/>
      <c r="LQR49" s="523"/>
      <c r="LQS49" s="523"/>
      <c r="LQT49" s="523"/>
      <c r="LQU49" s="523"/>
      <c r="LQV49" s="523"/>
      <c r="LQW49" s="523"/>
      <c r="LQX49" s="523"/>
      <c r="LQY49" s="523"/>
      <c r="LQZ49" s="523"/>
      <c r="LRA49" s="523"/>
      <c r="LRB49" s="523"/>
      <c r="LRC49" s="523"/>
      <c r="LRD49" s="523"/>
      <c r="LRE49" s="523"/>
      <c r="LRF49" s="523"/>
      <c r="LRG49" s="523"/>
      <c r="LRH49" s="523"/>
      <c r="LRI49" s="523"/>
      <c r="LRJ49" s="523"/>
      <c r="LRK49" s="523"/>
      <c r="LRL49" s="523"/>
      <c r="LRM49" s="523"/>
      <c r="LRN49" s="523"/>
      <c r="LRO49" s="523"/>
      <c r="LRP49" s="523"/>
      <c r="LRQ49" s="523"/>
      <c r="LRR49" s="523"/>
      <c r="LRS49" s="523"/>
      <c r="LRT49" s="523"/>
      <c r="LRU49" s="523"/>
      <c r="LRV49" s="523"/>
      <c r="LRW49" s="523"/>
      <c r="LRX49" s="523"/>
      <c r="LRY49" s="523"/>
      <c r="LRZ49" s="523"/>
      <c r="LSA49" s="523"/>
      <c r="LSB49" s="523"/>
      <c r="LSC49" s="523"/>
      <c r="LSD49" s="523"/>
      <c r="LSE49" s="523"/>
      <c r="LSF49" s="523"/>
      <c r="LSG49" s="523"/>
      <c r="LSH49" s="523"/>
      <c r="LSI49" s="523"/>
      <c r="LSJ49" s="523"/>
      <c r="LSK49" s="523"/>
      <c r="LSL49" s="523"/>
      <c r="LSM49" s="523"/>
      <c r="LSN49" s="523"/>
      <c r="LSO49" s="523"/>
      <c r="LSP49" s="523"/>
      <c r="LSQ49" s="523"/>
      <c r="LSR49" s="523"/>
      <c r="LSS49" s="523"/>
      <c r="LST49" s="523"/>
      <c r="LSU49" s="523"/>
      <c r="LSV49" s="523"/>
      <c r="LSW49" s="523"/>
      <c r="LSX49" s="523"/>
      <c r="LSY49" s="523"/>
      <c r="LSZ49" s="523"/>
      <c r="LTA49" s="523"/>
      <c r="LTB49" s="523"/>
      <c r="LTC49" s="523"/>
      <c r="LTD49" s="523"/>
      <c r="LTE49" s="523"/>
      <c r="LTF49" s="523"/>
      <c r="LTG49" s="523"/>
      <c r="LTH49" s="523"/>
      <c r="LTI49" s="523"/>
      <c r="LTJ49" s="523"/>
      <c r="LTK49" s="523"/>
      <c r="LTL49" s="523"/>
      <c r="LTM49" s="523"/>
      <c r="LTN49" s="523"/>
      <c r="LTO49" s="523"/>
      <c r="LTP49" s="523"/>
      <c r="LTQ49" s="523"/>
      <c r="LTR49" s="523"/>
      <c r="LTS49" s="523"/>
      <c r="LTT49" s="523"/>
      <c r="LTU49" s="523"/>
      <c r="LTV49" s="523"/>
      <c r="LTW49" s="523"/>
      <c r="LTX49" s="523"/>
      <c r="LTY49" s="523"/>
      <c r="LTZ49" s="523"/>
      <c r="LUA49" s="523"/>
      <c r="LUB49" s="523"/>
      <c r="LUC49" s="523"/>
      <c r="LUD49" s="523"/>
      <c r="LUE49" s="523"/>
      <c r="LUF49" s="523"/>
      <c r="LUG49" s="523"/>
      <c r="LUH49" s="523"/>
      <c r="LUI49" s="523"/>
      <c r="LUJ49" s="523"/>
      <c r="LUK49" s="523"/>
      <c r="LUL49" s="523"/>
      <c r="LUM49" s="523"/>
      <c r="LUN49" s="523"/>
      <c r="LUO49" s="523"/>
      <c r="LUP49" s="523"/>
      <c r="LUQ49" s="523"/>
      <c r="LUR49" s="523"/>
      <c r="LUS49" s="523"/>
      <c r="LUT49" s="523"/>
      <c r="LUU49" s="523"/>
      <c r="LUV49" s="523"/>
      <c r="LUW49" s="523"/>
      <c r="LUX49" s="523"/>
      <c r="LUY49" s="523"/>
      <c r="LUZ49" s="523"/>
      <c r="LVA49" s="523"/>
      <c r="LVB49" s="523"/>
      <c r="LVC49" s="523"/>
      <c r="LVD49" s="523"/>
      <c r="LVE49" s="523"/>
      <c r="LVF49" s="523"/>
      <c r="LVG49" s="523"/>
      <c r="LVH49" s="523"/>
      <c r="LVI49" s="523"/>
      <c r="LVJ49" s="523"/>
      <c r="LVK49" s="523"/>
      <c r="LVL49" s="523"/>
      <c r="LVM49" s="523"/>
      <c r="LVN49" s="523"/>
      <c r="LVO49" s="523"/>
      <c r="LVP49" s="523"/>
      <c r="LVQ49" s="523"/>
      <c r="LVR49" s="523"/>
      <c r="LVS49" s="523"/>
      <c r="LVT49" s="523"/>
      <c r="LVU49" s="523"/>
      <c r="LVV49" s="523"/>
      <c r="LVW49" s="523"/>
      <c r="LVX49" s="523"/>
      <c r="LVY49" s="523"/>
      <c r="LVZ49" s="523"/>
      <c r="LWA49" s="523"/>
      <c r="LWB49" s="523"/>
      <c r="LWC49" s="523"/>
      <c r="LWD49" s="523"/>
      <c r="LWE49" s="523"/>
      <c r="LWF49" s="523"/>
      <c r="LWG49" s="523"/>
      <c r="LWH49" s="523"/>
      <c r="LWI49" s="523"/>
      <c r="LWJ49" s="523"/>
      <c r="LWK49" s="523"/>
      <c r="LWL49" s="523"/>
      <c r="LWM49" s="523"/>
      <c r="LWN49" s="523"/>
      <c r="LWO49" s="523"/>
      <c r="LWP49" s="523"/>
      <c r="LWQ49" s="523"/>
      <c r="LWR49" s="523"/>
      <c r="LWS49" s="523"/>
      <c r="LWT49" s="523"/>
      <c r="LWU49" s="523"/>
      <c r="LWV49" s="523"/>
      <c r="LWW49" s="523"/>
      <c r="LWX49" s="523"/>
      <c r="LWY49" s="523"/>
      <c r="LWZ49" s="523"/>
      <c r="LXA49" s="523"/>
      <c r="LXB49" s="523"/>
      <c r="LXC49" s="523"/>
      <c r="LXD49" s="523"/>
      <c r="LXE49" s="523"/>
      <c r="LXF49" s="523"/>
      <c r="LXG49" s="523"/>
      <c r="LXH49" s="523"/>
      <c r="LXI49" s="523"/>
      <c r="LXJ49" s="523"/>
      <c r="LXK49" s="523"/>
      <c r="LXL49" s="523"/>
      <c r="LXM49" s="523"/>
      <c r="LXN49" s="523"/>
      <c r="LXO49" s="523"/>
      <c r="LXP49" s="523"/>
      <c r="LXQ49" s="523"/>
      <c r="LXR49" s="523"/>
      <c r="LXS49" s="523"/>
      <c r="LXT49" s="523"/>
      <c r="LXU49" s="523"/>
      <c r="LXV49" s="523"/>
      <c r="LXW49" s="523"/>
      <c r="LXX49" s="523"/>
      <c r="LXY49" s="523"/>
      <c r="LXZ49" s="523"/>
      <c r="LYA49" s="523"/>
      <c r="LYB49" s="523"/>
      <c r="LYC49" s="523"/>
      <c r="LYD49" s="523"/>
      <c r="LYE49" s="523"/>
      <c r="LYF49" s="523"/>
      <c r="LYG49" s="523"/>
      <c r="LYH49" s="523"/>
      <c r="LYI49" s="523"/>
      <c r="LYJ49" s="523"/>
      <c r="LYK49" s="523"/>
      <c r="LYL49" s="523"/>
      <c r="LYM49" s="523"/>
      <c r="LYN49" s="523"/>
      <c r="LYO49" s="523"/>
      <c r="LYP49" s="523"/>
      <c r="LYQ49" s="523"/>
      <c r="LYR49" s="523"/>
      <c r="LYS49" s="523"/>
      <c r="LYT49" s="523"/>
      <c r="LYU49" s="523"/>
      <c r="LYV49" s="523"/>
      <c r="LYW49" s="523"/>
      <c r="LYX49" s="523"/>
      <c r="LYY49" s="523"/>
      <c r="LYZ49" s="523"/>
      <c r="LZA49" s="523"/>
      <c r="LZB49" s="523"/>
      <c r="LZC49" s="523"/>
      <c r="LZD49" s="523"/>
      <c r="LZE49" s="523"/>
      <c r="LZF49" s="523"/>
      <c r="LZG49" s="523"/>
      <c r="LZH49" s="523"/>
      <c r="LZI49" s="523"/>
      <c r="LZJ49" s="523"/>
      <c r="LZK49" s="523"/>
      <c r="LZL49" s="523"/>
      <c r="LZM49" s="523"/>
      <c r="LZN49" s="523"/>
      <c r="LZO49" s="523"/>
      <c r="LZP49" s="523"/>
      <c r="LZQ49" s="523"/>
      <c r="LZR49" s="523"/>
      <c r="LZS49" s="523"/>
      <c r="LZT49" s="523"/>
      <c r="LZU49" s="523"/>
      <c r="LZV49" s="523"/>
      <c r="LZW49" s="523"/>
      <c r="LZX49" s="523"/>
      <c r="LZY49" s="523"/>
      <c r="LZZ49" s="523"/>
      <c r="MAA49" s="523"/>
      <c r="MAB49" s="523"/>
      <c r="MAC49" s="523"/>
      <c r="MAD49" s="523"/>
      <c r="MAE49" s="523"/>
      <c r="MAF49" s="523"/>
      <c r="MAG49" s="523"/>
      <c r="MAH49" s="523"/>
      <c r="MAI49" s="523"/>
      <c r="MAJ49" s="523"/>
      <c r="MAK49" s="523"/>
      <c r="MAL49" s="523"/>
      <c r="MAM49" s="523"/>
      <c r="MAN49" s="523"/>
      <c r="MAO49" s="523"/>
      <c r="MAP49" s="523"/>
      <c r="MAQ49" s="523"/>
      <c r="MAR49" s="523"/>
      <c r="MAS49" s="523"/>
      <c r="MAT49" s="523"/>
      <c r="MAU49" s="523"/>
      <c r="MAV49" s="523"/>
      <c r="MAW49" s="523"/>
      <c r="MAX49" s="523"/>
      <c r="MAY49" s="523"/>
      <c r="MAZ49" s="523"/>
      <c r="MBA49" s="523"/>
      <c r="MBB49" s="523"/>
      <c r="MBC49" s="523"/>
      <c r="MBD49" s="523"/>
      <c r="MBE49" s="523"/>
      <c r="MBF49" s="523"/>
      <c r="MBG49" s="523"/>
      <c r="MBH49" s="523"/>
      <c r="MBI49" s="523"/>
      <c r="MBJ49" s="523"/>
      <c r="MBK49" s="523"/>
      <c r="MBL49" s="523"/>
      <c r="MBM49" s="523"/>
      <c r="MBN49" s="523"/>
      <c r="MBO49" s="523"/>
      <c r="MBP49" s="523"/>
      <c r="MBQ49" s="523"/>
      <c r="MBR49" s="523"/>
      <c r="MBS49" s="523"/>
      <c r="MBT49" s="523"/>
      <c r="MBU49" s="523"/>
      <c r="MBV49" s="523"/>
      <c r="MBW49" s="523"/>
      <c r="MBX49" s="523"/>
      <c r="MBY49" s="523"/>
      <c r="MBZ49" s="523"/>
      <c r="MCA49" s="523"/>
      <c r="MCB49" s="523"/>
      <c r="MCC49" s="523"/>
      <c r="MCD49" s="523"/>
      <c r="MCE49" s="523"/>
      <c r="MCF49" s="523"/>
      <c r="MCG49" s="523"/>
      <c r="MCH49" s="523"/>
      <c r="MCI49" s="523"/>
      <c r="MCJ49" s="523"/>
      <c r="MCK49" s="523"/>
      <c r="MCL49" s="523"/>
      <c r="MCM49" s="523"/>
      <c r="MCN49" s="523"/>
      <c r="MCO49" s="523"/>
      <c r="MCP49" s="523"/>
      <c r="MCQ49" s="523"/>
      <c r="MCR49" s="523"/>
      <c r="MCS49" s="523"/>
      <c r="MCT49" s="523"/>
      <c r="MCU49" s="523"/>
      <c r="MCV49" s="523"/>
      <c r="MCW49" s="523"/>
      <c r="MCX49" s="523"/>
      <c r="MCY49" s="523"/>
      <c r="MCZ49" s="523"/>
      <c r="MDA49" s="523"/>
      <c r="MDB49" s="523"/>
      <c r="MDC49" s="523"/>
      <c r="MDD49" s="523"/>
      <c r="MDE49" s="523"/>
      <c r="MDF49" s="523"/>
      <c r="MDG49" s="523"/>
      <c r="MDH49" s="523"/>
      <c r="MDI49" s="523"/>
      <c r="MDJ49" s="523"/>
      <c r="MDK49" s="523"/>
      <c r="MDL49" s="523"/>
      <c r="MDM49" s="523"/>
      <c r="MDN49" s="523"/>
      <c r="MDO49" s="523"/>
      <c r="MDP49" s="523"/>
      <c r="MDQ49" s="523"/>
      <c r="MDR49" s="523"/>
      <c r="MDS49" s="523"/>
      <c r="MDT49" s="523"/>
      <c r="MDU49" s="523"/>
      <c r="MDV49" s="523"/>
      <c r="MDW49" s="523"/>
      <c r="MDX49" s="523"/>
      <c r="MDY49" s="523"/>
      <c r="MDZ49" s="523"/>
      <c r="MEA49" s="523"/>
      <c r="MEB49" s="523"/>
      <c r="MEC49" s="523"/>
      <c r="MED49" s="523"/>
      <c r="MEE49" s="523"/>
      <c r="MEF49" s="523"/>
      <c r="MEG49" s="523"/>
      <c r="MEH49" s="523"/>
      <c r="MEI49" s="523"/>
      <c r="MEJ49" s="523"/>
      <c r="MEK49" s="523"/>
      <c r="MEL49" s="523"/>
      <c r="MEM49" s="523"/>
      <c r="MEN49" s="523"/>
      <c r="MEO49" s="523"/>
      <c r="MEP49" s="523"/>
      <c r="MEQ49" s="523"/>
      <c r="MER49" s="523"/>
      <c r="MES49" s="523"/>
      <c r="MET49" s="523"/>
      <c r="MEU49" s="523"/>
      <c r="MEV49" s="523"/>
      <c r="MEW49" s="523"/>
      <c r="MEX49" s="523"/>
      <c r="MEY49" s="523"/>
      <c r="MEZ49" s="523"/>
      <c r="MFA49" s="523"/>
      <c r="MFB49" s="523"/>
      <c r="MFC49" s="523"/>
      <c r="MFD49" s="523"/>
      <c r="MFE49" s="523"/>
      <c r="MFF49" s="523"/>
      <c r="MFG49" s="523"/>
      <c r="MFH49" s="523"/>
      <c r="MFI49" s="523"/>
      <c r="MFJ49" s="523"/>
      <c r="MFK49" s="523"/>
      <c r="MFL49" s="523"/>
      <c r="MFM49" s="523"/>
      <c r="MFN49" s="523"/>
      <c r="MFO49" s="523"/>
      <c r="MFP49" s="523"/>
      <c r="MFQ49" s="523"/>
      <c r="MFR49" s="523"/>
      <c r="MFS49" s="523"/>
      <c r="MFT49" s="523"/>
      <c r="MFU49" s="523"/>
      <c r="MFV49" s="523"/>
      <c r="MFW49" s="523"/>
      <c r="MFX49" s="523"/>
      <c r="MFY49" s="523"/>
      <c r="MFZ49" s="523"/>
      <c r="MGA49" s="523"/>
      <c r="MGB49" s="523"/>
      <c r="MGC49" s="523"/>
      <c r="MGD49" s="523"/>
      <c r="MGE49" s="523"/>
      <c r="MGF49" s="523"/>
      <c r="MGG49" s="523"/>
      <c r="MGH49" s="523"/>
      <c r="MGI49" s="523"/>
      <c r="MGJ49" s="523"/>
      <c r="MGK49" s="523"/>
      <c r="MGL49" s="523"/>
      <c r="MGM49" s="523"/>
      <c r="MGN49" s="523"/>
      <c r="MGO49" s="523"/>
      <c r="MGP49" s="523"/>
      <c r="MGQ49" s="523"/>
      <c r="MGR49" s="523"/>
      <c r="MGS49" s="523"/>
      <c r="MGT49" s="523"/>
      <c r="MGU49" s="523"/>
      <c r="MGV49" s="523"/>
      <c r="MGW49" s="523"/>
      <c r="MGX49" s="523"/>
      <c r="MGY49" s="523"/>
      <c r="MGZ49" s="523"/>
      <c r="MHA49" s="523"/>
      <c r="MHB49" s="523"/>
      <c r="MHC49" s="523"/>
      <c r="MHD49" s="523"/>
      <c r="MHE49" s="523"/>
      <c r="MHF49" s="523"/>
      <c r="MHG49" s="523"/>
      <c r="MHH49" s="523"/>
      <c r="MHI49" s="523"/>
      <c r="MHJ49" s="523"/>
      <c r="MHK49" s="523"/>
      <c r="MHL49" s="523"/>
      <c r="MHM49" s="523"/>
      <c r="MHN49" s="523"/>
      <c r="MHO49" s="523"/>
      <c r="MHP49" s="523"/>
      <c r="MHQ49" s="523"/>
      <c r="MHR49" s="523"/>
      <c r="MHS49" s="523"/>
      <c r="MHT49" s="523"/>
      <c r="MHU49" s="523"/>
      <c r="MHV49" s="523"/>
      <c r="MHW49" s="523"/>
      <c r="MHX49" s="523"/>
      <c r="MHY49" s="523"/>
      <c r="MHZ49" s="523"/>
      <c r="MIA49" s="523"/>
      <c r="MIB49" s="523"/>
      <c r="MIC49" s="523"/>
      <c r="MID49" s="523"/>
      <c r="MIE49" s="523"/>
      <c r="MIF49" s="523"/>
      <c r="MIG49" s="523"/>
      <c r="MIH49" s="523"/>
      <c r="MII49" s="523"/>
      <c r="MIJ49" s="523"/>
      <c r="MIK49" s="523"/>
      <c r="MIL49" s="523"/>
      <c r="MIM49" s="523"/>
      <c r="MIN49" s="523"/>
      <c r="MIO49" s="523"/>
      <c r="MIP49" s="523"/>
      <c r="MIQ49" s="523"/>
      <c r="MIR49" s="523"/>
      <c r="MIS49" s="523"/>
      <c r="MIT49" s="523"/>
      <c r="MIU49" s="523"/>
      <c r="MIV49" s="523"/>
      <c r="MIW49" s="523"/>
      <c r="MIX49" s="523"/>
      <c r="MIY49" s="523"/>
      <c r="MIZ49" s="523"/>
      <c r="MJA49" s="523"/>
      <c r="MJB49" s="523"/>
      <c r="MJC49" s="523"/>
      <c r="MJD49" s="523"/>
      <c r="MJE49" s="523"/>
      <c r="MJF49" s="523"/>
      <c r="MJG49" s="523"/>
      <c r="MJH49" s="523"/>
      <c r="MJI49" s="523"/>
      <c r="MJJ49" s="523"/>
      <c r="MJK49" s="523"/>
      <c r="MJL49" s="523"/>
      <c r="MJM49" s="523"/>
      <c r="MJN49" s="523"/>
      <c r="MJO49" s="523"/>
      <c r="MJP49" s="523"/>
      <c r="MJQ49" s="523"/>
      <c r="MJR49" s="523"/>
      <c r="MJS49" s="523"/>
      <c r="MJT49" s="523"/>
      <c r="MJU49" s="523"/>
      <c r="MJV49" s="523"/>
      <c r="MJW49" s="523"/>
      <c r="MJX49" s="523"/>
      <c r="MJY49" s="523"/>
      <c r="MJZ49" s="523"/>
      <c r="MKA49" s="523"/>
      <c r="MKB49" s="523"/>
      <c r="MKC49" s="523"/>
      <c r="MKD49" s="523"/>
      <c r="MKE49" s="523"/>
      <c r="MKF49" s="523"/>
      <c r="MKG49" s="523"/>
      <c r="MKH49" s="523"/>
      <c r="MKI49" s="523"/>
      <c r="MKJ49" s="523"/>
      <c r="MKK49" s="523"/>
      <c r="MKL49" s="523"/>
      <c r="MKM49" s="523"/>
      <c r="MKN49" s="523"/>
      <c r="MKO49" s="523"/>
      <c r="MKP49" s="523"/>
      <c r="MKQ49" s="523"/>
      <c r="MKR49" s="523"/>
      <c r="MKS49" s="523"/>
      <c r="MKT49" s="523"/>
      <c r="MKU49" s="523"/>
      <c r="MKV49" s="523"/>
      <c r="MKW49" s="523"/>
      <c r="MKX49" s="523"/>
      <c r="MKY49" s="523"/>
      <c r="MKZ49" s="523"/>
      <c r="MLA49" s="523"/>
      <c r="MLB49" s="523"/>
      <c r="MLC49" s="523"/>
      <c r="MLD49" s="523"/>
      <c r="MLE49" s="523"/>
      <c r="MLF49" s="523"/>
      <c r="MLG49" s="523"/>
      <c r="MLH49" s="523"/>
      <c r="MLI49" s="523"/>
      <c r="MLJ49" s="523"/>
      <c r="MLK49" s="523"/>
      <c r="MLL49" s="523"/>
      <c r="MLM49" s="523"/>
      <c r="MLN49" s="523"/>
      <c r="MLO49" s="523"/>
      <c r="MLP49" s="523"/>
      <c r="MLQ49" s="523"/>
      <c r="MLR49" s="523"/>
      <c r="MLS49" s="523"/>
      <c r="MLT49" s="523"/>
      <c r="MLU49" s="523"/>
      <c r="MLV49" s="523"/>
      <c r="MLW49" s="523"/>
      <c r="MLX49" s="523"/>
      <c r="MLY49" s="523"/>
      <c r="MLZ49" s="523"/>
      <c r="MMA49" s="523"/>
      <c r="MMB49" s="523"/>
      <c r="MMC49" s="523"/>
      <c r="MMD49" s="523"/>
      <c r="MME49" s="523"/>
      <c r="MMF49" s="523"/>
      <c r="MMG49" s="523"/>
      <c r="MMH49" s="523"/>
      <c r="MMI49" s="523"/>
      <c r="MMJ49" s="523"/>
      <c r="MMK49" s="523"/>
      <c r="MML49" s="523"/>
      <c r="MMM49" s="523"/>
      <c r="MMN49" s="523"/>
      <c r="MMO49" s="523"/>
      <c r="MMP49" s="523"/>
      <c r="MMQ49" s="523"/>
      <c r="MMR49" s="523"/>
      <c r="MMS49" s="523"/>
      <c r="MMT49" s="523"/>
      <c r="MMU49" s="523"/>
      <c r="MMV49" s="523"/>
      <c r="MMW49" s="523"/>
      <c r="MMX49" s="523"/>
      <c r="MMY49" s="523"/>
      <c r="MMZ49" s="523"/>
      <c r="MNA49" s="523"/>
      <c r="MNB49" s="523"/>
      <c r="MNC49" s="523"/>
      <c r="MND49" s="523"/>
      <c r="MNE49" s="523"/>
      <c r="MNF49" s="523"/>
      <c r="MNG49" s="523"/>
      <c r="MNH49" s="523"/>
      <c r="MNI49" s="523"/>
      <c r="MNJ49" s="523"/>
      <c r="MNK49" s="523"/>
      <c r="MNL49" s="523"/>
      <c r="MNM49" s="523"/>
      <c r="MNN49" s="523"/>
      <c r="MNO49" s="523"/>
      <c r="MNP49" s="523"/>
      <c r="MNQ49" s="523"/>
      <c r="MNR49" s="523"/>
      <c r="MNS49" s="523"/>
      <c r="MNT49" s="523"/>
      <c r="MNU49" s="523"/>
      <c r="MNV49" s="523"/>
      <c r="MNW49" s="523"/>
      <c r="MNX49" s="523"/>
      <c r="MNY49" s="523"/>
      <c r="MNZ49" s="523"/>
      <c r="MOA49" s="523"/>
      <c r="MOB49" s="523"/>
      <c r="MOC49" s="523"/>
      <c r="MOD49" s="523"/>
      <c r="MOE49" s="523"/>
      <c r="MOF49" s="523"/>
      <c r="MOG49" s="523"/>
      <c r="MOH49" s="523"/>
      <c r="MOI49" s="523"/>
      <c r="MOJ49" s="523"/>
      <c r="MOK49" s="523"/>
      <c r="MOL49" s="523"/>
      <c r="MOM49" s="523"/>
      <c r="MON49" s="523"/>
      <c r="MOO49" s="523"/>
      <c r="MOP49" s="523"/>
      <c r="MOQ49" s="523"/>
      <c r="MOR49" s="523"/>
      <c r="MOS49" s="523"/>
      <c r="MOT49" s="523"/>
      <c r="MOU49" s="523"/>
      <c r="MOV49" s="523"/>
      <c r="MOW49" s="523"/>
      <c r="MOX49" s="523"/>
      <c r="MOY49" s="523"/>
      <c r="MOZ49" s="523"/>
      <c r="MPA49" s="523"/>
      <c r="MPB49" s="523"/>
      <c r="MPC49" s="523"/>
      <c r="MPD49" s="523"/>
      <c r="MPE49" s="523"/>
      <c r="MPF49" s="523"/>
      <c r="MPG49" s="523"/>
      <c r="MPH49" s="523"/>
      <c r="MPI49" s="523"/>
      <c r="MPJ49" s="523"/>
      <c r="MPK49" s="523"/>
      <c r="MPL49" s="523"/>
      <c r="MPM49" s="523"/>
      <c r="MPN49" s="523"/>
      <c r="MPO49" s="523"/>
      <c r="MPP49" s="523"/>
      <c r="MPQ49" s="523"/>
      <c r="MPR49" s="523"/>
      <c r="MPS49" s="523"/>
      <c r="MPT49" s="523"/>
      <c r="MPU49" s="523"/>
      <c r="MPV49" s="523"/>
      <c r="MPW49" s="523"/>
      <c r="MPX49" s="523"/>
      <c r="MPY49" s="523"/>
      <c r="MPZ49" s="523"/>
      <c r="MQA49" s="523"/>
      <c r="MQB49" s="523"/>
      <c r="MQC49" s="523"/>
      <c r="MQD49" s="523"/>
      <c r="MQE49" s="523"/>
      <c r="MQF49" s="523"/>
      <c r="MQG49" s="523"/>
      <c r="MQH49" s="523"/>
      <c r="MQI49" s="523"/>
      <c r="MQJ49" s="523"/>
      <c r="MQK49" s="523"/>
      <c r="MQL49" s="523"/>
      <c r="MQM49" s="523"/>
      <c r="MQN49" s="523"/>
      <c r="MQO49" s="523"/>
      <c r="MQP49" s="523"/>
      <c r="MQQ49" s="523"/>
      <c r="MQR49" s="523"/>
      <c r="MQS49" s="523"/>
      <c r="MQT49" s="523"/>
      <c r="MQU49" s="523"/>
      <c r="MQV49" s="523"/>
      <c r="MQW49" s="523"/>
      <c r="MQX49" s="523"/>
      <c r="MQY49" s="523"/>
      <c r="MQZ49" s="523"/>
      <c r="MRA49" s="523"/>
      <c r="MRB49" s="523"/>
      <c r="MRC49" s="523"/>
      <c r="MRD49" s="523"/>
      <c r="MRE49" s="523"/>
      <c r="MRF49" s="523"/>
      <c r="MRG49" s="523"/>
      <c r="MRH49" s="523"/>
      <c r="MRI49" s="523"/>
      <c r="MRJ49" s="523"/>
      <c r="MRK49" s="523"/>
      <c r="MRL49" s="523"/>
      <c r="MRM49" s="523"/>
      <c r="MRN49" s="523"/>
      <c r="MRO49" s="523"/>
      <c r="MRP49" s="523"/>
      <c r="MRQ49" s="523"/>
      <c r="MRR49" s="523"/>
      <c r="MRS49" s="523"/>
      <c r="MRT49" s="523"/>
      <c r="MRU49" s="523"/>
      <c r="MRV49" s="523"/>
      <c r="MRW49" s="523"/>
      <c r="MRX49" s="523"/>
      <c r="MRY49" s="523"/>
      <c r="MRZ49" s="523"/>
      <c r="MSA49" s="523"/>
      <c r="MSB49" s="523"/>
      <c r="MSC49" s="523"/>
      <c r="MSD49" s="523"/>
      <c r="MSE49" s="523"/>
      <c r="MSF49" s="523"/>
      <c r="MSG49" s="523"/>
      <c r="MSH49" s="523"/>
      <c r="MSI49" s="523"/>
      <c r="MSJ49" s="523"/>
      <c r="MSK49" s="523"/>
      <c r="MSL49" s="523"/>
      <c r="MSM49" s="523"/>
      <c r="MSN49" s="523"/>
      <c r="MSO49" s="523"/>
      <c r="MSP49" s="523"/>
      <c r="MSQ49" s="523"/>
      <c r="MSR49" s="523"/>
      <c r="MSS49" s="523"/>
      <c r="MST49" s="523"/>
      <c r="MSU49" s="523"/>
      <c r="MSV49" s="523"/>
      <c r="MSW49" s="523"/>
      <c r="MSX49" s="523"/>
      <c r="MSY49" s="523"/>
      <c r="MSZ49" s="523"/>
      <c r="MTA49" s="523"/>
      <c r="MTB49" s="523"/>
      <c r="MTC49" s="523"/>
      <c r="MTD49" s="523"/>
      <c r="MTE49" s="523"/>
      <c r="MTF49" s="523"/>
      <c r="MTG49" s="523"/>
      <c r="MTH49" s="523"/>
      <c r="MTI49" s="523"/>
      <c r="MTJ49" s="523"/>
      <c r="MTK49" s="523"/>
      <c r="MTL49" s="523"/>
      <c r="MTM49" s="523"/>
      <c r="MTN49" s="523"/>
      <c r="MTO49" s="523"/>
      <c r="MTP49" s="523"/>
      <c r="MTQ49" s="523"/>
      <c r="MTR49" s="523"/>
      <c r="MTS49" s="523"/>
      <c r="MTT49" s="523"/>
      <c r="MTU49" s="523"/>
      <c r="MTV49" s="523"/>
      <c r="MTW49" s="523"/>
      <c r="MTX49" s="523"/>
      <c r="MTY49" s="523"/>
      <c r="MTZ49" s="523"/>
      <c r="MUA49" s="523"/>
      <c r="MUB49" s="523"/>
      <c r="MUC49" s="523"/>
      <c r="MUD49" s="523"/>
      <c r="MUE49" s="523"/>
      <c r="MUF49" s="523"/>
      <c r="MUG49" s="523"/>
      <c r="MUH49" s="523"/>
      <c r="MUI49" s="523"/>
      <c r="MUJ49" s="523"/>
      <c r="MUK49" s="523"/>
      <c r="MUL49" s="523"/>
      <c r="MUM49" s="523"/>
      <c r="MUN49" s="523"/>
      <c r="MUO49" s="523"/>
      <c r="MUP49" s="523"/>
      <c r="MUQ49" s="523"/>
      <c r="MUR49" s="523"/>
      <c r="MUS49" s="523"/>
      <c r="MUT49" s="523"/>
      <c r="MUU49" s="523"/>
      <c r="MUV49" s="523"/>
      <c r="MUW49" s="523"/>
      <c r="MUX49" s="523"/>
      <c r="MUY49" s="523"/>
      <c r="MUZ49" s="523"/>
      <c r="MVA49" s="523"/>
      <c r="MVB49" s="523"/>
      <c r="MVC49" s="523"/>
      <c r="MVD49" s="523"/>
      <c r="MVE49" s="523"/>
      <c r="MVF49" s="523"/>
      <c r="MVG49" s="523"/>
      <c r="MVH49" s="523"/>
      <c r="MVI49" s="523"/>
      <c r="MVJ49" s="523"/>
      <c r="MVK49" s="523"/>
      <c r="MVL49" s="523"/>
      <c r="MVM49" s="523"/>
      <c r="MVN49" s="523"/>
      <c r="MVO49" s="523"/>
      <c r="MVP49" s="523"/>
      <c r="MVQ49" s="523"/>
      <c r="MVR49" s="523"/>
      <c r="MVS49" s="523"/>
      <c r="MVT49" s="523"/>
      <c r="MVU49" s="523"/>
      <c r="MVV49" s="523"/>
      <c r="MVW49" s="523"/>
      <c r="MVX49" s="523"/>
      <c r="MVY49" s="523"/>
      <c r="MVZ49" s="523"/>
      <c r="MWA49" s="523"/>
      <c r="MWB49" s="523"/>
      <c r="MWC49" s="523"/>
      <c r="MWD49" s="523"/>
      <c r="MWE49" s="523"/>
      <c r="MWF49" s="523"/>
      <c r="MWG49" s="523"/>
      <c r="MWH49" s="523"/>
      <c r="MWI49" s="523"/>
      <c r="MWJ49" s="523"/>
      <c r="MWK49" s="523"/>
      <c r="MWL49" s="523"/>
      <c r="MWM49" s="523"/>
      <c r="MWN49" s="523"/>
      <c r="MWO49" s="523"/>
      <c r="MWP49" s="523"/>
      <c r="MWQ49" s="523"/>
      <c r="MWR49" s="523"/>
      <c r="MWS49" s="523"/>
      <c r="MWT49" s="523"/>
      <c r="MWU49" s="523"/>
      <c r="MWV49" s="523"/>
      <c r="MWW49" s="523"/>
      <c r="MWX49" s="523"/>
      <c r="MWY49" s="523"/>
      <c r="MWZ49" s="523"/>
      <c r="MXA49" s="523"/>
      <c r="MXB49" s="523"/>
      <c r="MXC49" s="523"/>
      <c r="MXD49" s="523"/>
      <c r="MXE49" s="523"/>
      <c r="MXF49" s="523"/>
      <c r="MXG49" s="523"/>
      <c r="MXH49" s="523"/>
      <c r="MXI49" s="523"/>
      <c r="MXJ49" s="523"/>
      <c r="MXK49" s="523"/>
      <c r="MXL49" s="523"/>
      <c r="MXM49" s="523"/>
      <c r="MXN49" s="523"/>
      <c r="MXO49" s="523"/>
      <c r="MXP49" s="523"/>
      <c r="MXQ49" s="523"/>
      <c r="MXR49" s="523"/>
      <c r="MXS49" s="523"/>
      <c r="MXT49" s="523"/>
      <c r="MXU49" s="523"/>
      <c r="MXV49" s="523"/>
      <c r="MXW49" s="523"/>
      <c r="MXX49" s="523"/>
      <c r="MXY49" s="523"/>
      <c r="MXZ49" s="523"/>
      <c r="MYA49" s="523"/>
      <c r="MYB49" s="523"/>
      <c r="MYC49" s="523"/>
      <c r="MYD49" s="523"/>
      <c r="MYE49" s="523"/>
      <c r="MYF49" s="523"/>
      <c r="MYG49" s="523"/>
      <c r="MYH49" s="523"/>
      <c r="MYI49" s="523"/>
      <c r="MYJ49" s="523"/>
      <c r="MYK49" s="523"/>
      <c r="MYL49" s="523"/>
      <c r="MYM49" s="523"/>
      <c r="MYN49" s="523"/>
      <c r="MYO49" s="523"/>
      <c r="MYP49" s="523"/>
      <c r="MYQ49" s="523"/>
      <c r="MYR49" s="523"/>
      <c r="MYS49" s="523"/>
      <c r="MYT49" s="523"/>
      <c r="MYU49" s="523"/>
      <c r="MYV49" s="523"/>
      <c r="MYW49" s="523"/>
      <c r="MYX49" s="523"/>
      <c r="MYY49" s="523"/>
      <c r="MYZ49" s="523"/>
      <c r="MZA49" s="523"/>
      <c r="MZB49" s="523"/>
      <c r="MZC49" s="523"/>
      <c r="MZD49" s="523"/>
      <c r="MZE49" s="523"/>
      <c r="MZF49" s="523"/>
      <c r="MZG49" s="523"/>
      <c r="MZH49" s="523"/>
      <c r="MZI49" s="523"/>
      <c r="MZJ49" s="523"/>
      <c r="MZK49" s="523"/>
      <c r="MZL49" s="523"/>
      <c r="MZM49" s="523"/>
      <c r="MZN49" s="523"/>
      <c r="MZO49" s="523"/>
      <c r="MZP49" s="523"/>
      <c r="MZQ49" s="523"/>
      <c r="MZR49" s="523"/>
      <c r="MZS49" s="523"/>
      <c r="MZT49" s="523"/>
      <c r="MZU49" s="523"/>
      <c r="MZV49" s="523"/>
      <c r="MZW49" s="523"/>
      <c r="MZX49" s="523"/>
      <c r="MZY49" s="523"/>
      <c r="MZZ49" s="523"/>
      <c r="NAA49" s="523"/>
      <c r="NAB49" s="523"/>
      <c r="NAC49" s="523"/>
      <c r="NAD49" s="523"/>
      <c r="NAE49" s="523"/>
      <c r="NAF49" s="523"/>
      <c r="NAG49" s="523"/>
      <c r="NAH49" s="523"/>
      <c r="NAI49" s="523"/>
      <c r="NAJ49" s="523"/>
      <c r="NAK49" s="523"/>
      <c r="NAL49" s="523"/>
      <c r="NAM49" s="523"/>
      <c r="NAN49" s="523"/>
      <c r="NAO49" s="523"/>
      <c r="NAP49" s="523"/>
      <c r="NAQ49" s="523"/>
      <c r="NAR49" s="523"/>
      <c r="NAS49" s="523"/>
      <c r="NAT49" s="523"/>
      <c r="NAU49" s="523"/>
      <c r="NAV49" s="523"/>
      <c r="NAW49" s="523"/>
      <c r="NAX49" s="523"/>
      <c r="NAY49" s="523"/>
      <c r="NAZ49" s="523"/>
      <c r="NBA49" s="523"/>
      <c r="NBB49" s="523"/>
      <c r="NBC49" s="523"/>
      <c r="NBD49" s="523"/>
      <c r="NBE49" s="523"/>
      <c r="NBF49" s="523"/>
      <c r="NBG49" s="523"/>
      <c r="NBH49" s="523"/>
      <c r="NBI49" s="523"/>
      <c r="NBJ49" s="523"/>
      <c r="NBK49" s="523"/>
      <c r="NBL49" s="523"/>
      <c r="NBM49" s="523"/>
      <c r="NBN49" s="523"/>
      <c r="NBO49" s="523"/>
      <c r="NBP49" s="523"/>
      <c r="NBQ49" s="523"/>
      <c r="NBR49" s="523"/>
      <c r="NBS49" s="523"/>
      <c r="NBT49" s="523"/>
      <c r="NBU49" s="523"/>
      <c r="NBV49" s="523"/>
      <c r="NBW49" s="523"/>
      <c r="NBX49" s="523"/>
      <c r="NBY49" s="523"/>
      <c r="NBZ49" s="523"/>
      <c r="NCA49" s="523"/>
      <c r="NCB49" s="523"/>
      <c r="NCC49" s="523"/>
      <c r="NCD49" s="523"/>
      <c r="NCE49" s="523"/>
      <c r="NCF49" s="523"/>
      <c r="NCG49" s="523"/>
      <c r="NCH49" s="523"/>
      <c r="NCI49" s="523"/>
      <c r="NCJ49" s="523"/>
      <c r="NCK49" s="523"/>
      <c r="NCL49" s="523"/>
      <c r="NCM49" s="523"/>
      <c r="NCN49" s="523"/>
      <c r="NCO49" s="523"/>
      <c r="NCP49" s="523"/>
      <c r="NCQ49" s="523"/>
      <c r="NCR49" s="523"/>
      <c r="NCS49" s="523"/>
      <c r="NCT49" s="523"/>
      <c r="NCU49" s="523"/>
      <c r="NCV49" s="523"/>
      <c r="NCW49" s="523"/>
      <c r="NCX49" s="523"/>
      <c r="NCY49" s="523"/>
      <c r="NCZ49" s="523"/>
      <c r="NDA49" s="523"/>
      <c r="NDB49" s="523"/>
      <c r="NDC49" s="523"/>
      <c r="NDD49" s="523"/>
      <c r="NDE49" s="523"/>
      <c r="NDF49" s="523"/>
      <c r="NDG49" s="523"/>
      <c r="NDH49" s="523"/>
      <c r="NDI49" s="523"/>
      <c r="NDJ49" s="523"/>
      <c r="NDK49" s="523"/>
      <c r="NDL49" s="523"/>
      <c r="NDM49" s="523"/>
      <c r="NDN49" s="523"/>
      <c r="NDO49" s="523"/>
      <c r="NDP49" s="523"/>
      <c r="NDQ49" s="523"/>
      <c r="NDR49" s="523"/>
      <c r="NDS49" s="523"/>
      <c r="NDT49" s="523"/>
      <c r="NDU49" s="523"/>
      <c r="NDV49" s="523"/>
      <c r="NDW49" s="523"/>
      <c r="NDX49" s="523"/>
      <c r="NDY49" s="523"/>
      <c r="NDZ49" s="523"/>
      <c r="NEA49" s="523"/>
      <c r="NEB49" s="523"/>
      <c r="NEC49" s="523"/>
      <c r="NED49" s="523"/>
      <c r="NEE49" s="523"/>
      <c r="NEF49" s="523"/>
      <c r="NEG49" s="523"/>
      <c r="NEH49" s="523"/>
      <c r="NEI49" s="523"/>
      <c r="NEJ49" s="523"/>
      <c r="NEK49" s="523"/>
      <c r="NEL49" s="523"/>
      <c r="NEM49" s="523"/>
      <c r="NEN49" s="523"/>
      <c r="NEO49" s="523"/>
      <c r="NEP49" s="523"/>
      <c r="NEQ49" s="523"/>
      <c r="NER49" s="523"/>
      <c r="NES49" s="523"/>
      <c r="NET49" s="523"/>
      <c r="NEU49" s="523"/>
      <c r="NEV49" s="523"/>
      <c r="NEW49" s="523"/>
      <c r="NEX49" s="523"/>
      <c r="NEY49" s="523"/>
      <c r="NEZ49" s="523"/>
      <c r="NFA49" s="523"/>
      <c r="NFB49" s="523"/>
      <c r="NFC49" s="523"/>
      <c r="NFD49" s="523"/>
      <c r="NFE49" s="523"/>
      <c r="NFF49" s="523"/>
      <c r="NFG49" s="523"/>
      <c r="NFH49" s="523"/>
      <c r="NFI49" s="523"/>
      <c r="NFJ49" s="523"/>
      <c r="NFK49" s="523"/>
      <c r="NFL49" s="523"/>
      <c r="NFM49" s="523"/>
      <c r="NFN49" s="523"/>
      <c r="NFO49" s="523"/>
      <c r="NFP49" s="523"/>
      <c r="NFQ49" s="523"/>
      <c r="NFR49" s="523"/>
      <c r="NFS49" s="523"/>
      <c r="NFT49" s="523"/>
      <c r="NFU49" s="523"/>
      <c r="NFV49" s="523"/>
      <c r="NFW49" s="523"/>
      <c r="NFX49" s="523"/>
      <c r="NFY49" s="523"/>
      <c r="NFZ49" s="523"/>
      <c r="NGA49" s="523"/>
      <c r="NGB49" s="523"/>
      <c r="NGC49" s="523"/>
      <c r="NGD49" s="523"/>
      <c r="NGE49" s="523"/>
      <c r="NGF49" s="523"/>
      <c r="NGG49" s="523"/>
      <c r="NGH49" s="523"/>
      <c r="NGI49" s="523"/>
      <c r="NGJ49" s="523"/>
      <c r="NGK49" s="523"/>
      <c r="NGL49" s="523"/>
      <c r="NGM49" s="523"/>
      <c r="NGN49" s="523"/>
      <c r="NGO49" s="523"/>
      <c r="NGP49" s="523"/>
      <c r="NGQ49" s="523"/>
      <c r="NGR49" s="523"/>
      <c r="NGS49" s="523"/>
      <c r="NGT49" s="523"/>
      <c r="NGU49" s="523"/>
      <c r="NGV49" s="523"/>
      <c r="NGW49" s="523"/>
      <c r="NGX49" s="523"/>
      <c r="NGY49" s="523"/>
      <c r="NGZ49" s="523"/>
      <c r="NHA49" s="523"/>
      <c r="NHB49" s="523"/>
      <c r="NHC49" s="523"/>
      <c r="NHD49" s="523"/>
      <c r="NHE49" s="523"/>
      <c r="NHF49" s="523"/>
      <c r="NHG49" s="523"/>
      <c r="NHH49" s="523"/>
      <c r="NHI49" s="523"/>
      <c r="NHJ49" s="523"/>
      <c r="NHK49" s="523"/>
      <c r="NHL49" s="523"/>
      <c r="NHM49" s="523"/>
      <c r="NHN49" s="523"/>
      <c r="NHO49" s="523"/>
      <c r="NHP49" s="523"/>
      <c r="NHQ49" s="523"/>
      <c r="NHR49" s="523"/>
      <c r="NHS49" s="523"/>
      <c r="NHT49" s="523"/>
      <c r="NHU49" s="523"/>
      <c r="NHV49" s="523"/>
      <c r="NHW49" s="523"/>
      <c r="NHX49" s="523"/>
      <c r="NHY49" s="523"/>
      <c r="NHZ49" s="523"/>
      <c r="NIA49" s="523"/>
      <c r="NIB49" s="523"/>
      <c r="NIC49" s="523"/>
      <c r="NID49" s="523"/>
      <c r="NIE49" s="523"/>
      <c r="NIF49" s="523"/>
      <c r="NIG49" s="523"/>
      <c r="NIH49" s="523"/>
      <c r="NII49" s="523"/>
      <c r="NIJ49" s="523"/>
      <c r="NIK49" s="523"/>
      <c r="NIL49" s="523"/>
      <c r="NIM49" s="523"/>
      <c r="NIN49" s="523"/>
      <c r="NIO49" s="523"/>
      <c r="NIP49" s="523"/>
      <c r="NIQ49" s="523"/>
      <c r="NIR49" s="523"/>
      <c r="NIS49" s="523"/>
      <c r="NIT49" s="523"/>
      <c r="NIU49" s="523"/>
      <c r="NIV49" s="523"/>
      <c r="NIW49" s="523"/>
      <c r="NIX49" s="523"/>
      <c r="NIY49" s="523"/>
      <c r="NIZ49" s="523"/>
      <c r="NJA49" s="523"/>
      <c r="NJB49" s="523"/>
      <c r="NJC49" s="523"/>
      <c r="NJD49" s="523"/>
      <c r="NJE49" s="523"/>
      <c r="NJF49" s="523"/>
      <c r="NJG49" s="523"/>
      <c r="NJH49" s="523"/>
      <c r="NJI49" s="523"/>
      <c r="NJJ49" s="523"/>
      <c r="NJK49" s="523"/>
      <c r="NJL49" s="523"/>
      <c r="NJM49" s="523"/>
      <c r="NJN49" s="523"/>
      <c r="NJO49" s="523"/>
      <c r="NJP49" s="523"/>
      <c r="NJQ49" s="523"/>
      <c r="NJR49" s="523"/>
      <c r="NJS49" s="523"/>
      <c r="NJT49" s="523"/>
      <c r="NJU49" s="523"/>
      <c r="NJV49" s="523"/>
      <c r="NJW49" s="523"/>
      <c r="NJX49" s="523"/>
      <c r="NJY49" s="523"/>
      <c r="NJZ49" s="523"/>
      <c r="NKA49" s="523"/>
      <c r="NKB49" s="523"/>
      <c r="NKC49" s="523"/>
      <c r="NKD49" s="523"/>
      <c r="NKE49" s="523"/>
      <c r="NKF49" s="523"/>
      <c r="NKG49" s="523"/>
      <c r="NKH49" s="523"/>
      <c r="NKI49" s="523"/>
      <c r="NKJ49" s="523"/>
      <c r="NKK49" s="523"/>
      <c r="NKL49" s="523"/>
      <c r="NKM49" s="523"/>
      <c r="NKN49" s="523"/>
      <c r="NKO49" s="523"/>
      <c r="NKP49" s="523"/>
      <c r="NKQ49" s="523"/>
      <c r="NKR49" s="523"/>
      <c r="NKS49" s="523"/>
      <c r="NKT49" s="523"/>
      <c r="NKU49" s="523"/>
      <c r="NKV49" s="523"/>
      <c r="NKW49" s="523"/>
      <c r="NKX49" s="523"/>
      <c r="NKY49" s="523"/>
      <c r="NKZ49" s="523"/>
      <c r="NLA49" s="523"/>
      <c r="NLB49" s="523"/>
      <c r="NLC49" s="523"/>
      <c r="NLD49" s="523"/>
      <c r="NLE49" s="523"/>
      <c r="NLF49" s="523"/>
      <c r="NLG49" s="523"/>
      <c r="NLH49" s="523"/>
      <c r="NLI49" s="523"/>
      <c r="NLJ49" s="523"/>
      <c r="NLK49" s="523"/>
      <c r="NLL49" s="523"/>
      <c r="NLM49" s="523"/>
      <c r="NLN49" s="523"/>
      <c r="NLO49" s="523"/>
      <c r="NLP49" s="523"/>
      <c r="NLQ49" s="523"/>
      <c r="NLR49" s="523"/>
      <c r="NLS49" s="523"/>
      <c r="NLT49" s="523"/>
      <c r="NLU49" s="523"/>
      <c r="NLV49" s="523"/>
      <c r="NLW49" s="523"/>
      <c r="NLX49" s="523"/>
      <c r="NLY49" s="523"/>
      <c r="NLZ49" s="523"/>
      <c r="NMA49" s="523"/>
      <c r="NMB49" s="523"/>
      <c r="NMC49" s="523"/>
      <c r="NMD49" s="523"/>
      <c r="NME49" s="523"/>
      <c r="NMF49" s="523"/>
      <c r="NMG49" s="523"/>
      <c r="NMH49" s="523"/>
      <c r="NMI49" s="523"/>
      <c r="NMJ49" s="523"/>
      <c r="NMK49" s="523"/>
      <c r="NML49" s="523"/>
      <c r="NMM49" s="523"/>
      <c r="NMN49" s="523"/>
      <c r="NMO49" s="523"/>
      <c r="NMP49" s="523"/>
      <c r="NMQ49" s="523"/>
      <c r="NMR49" s="523"/>
      <c r="NMS49" s="523"/>
      <c r="NMT49" s="523"/>
      <c r="NMU49" s="523"/>
      <c r="NMV49" s="523"/>
      <c r="NMW49" s="523"/>
      <c r="NMX49" s="523"/>
      <c r="NMY49" s="523"/>
      <c r="NMZ49" s="523"/>
      <c r="NNA49" s="523"/>
      <c r="NNB49" s="523"/>
      <c r="NNC49" s="523"/>
      <c r="NND49" s="523"/>
      <c r="NNE49" s="523"/>
      <c r="NNF49" s="523"/>
      <c r="NNG49" s="523"/>
      <c r="NNH49" s="523"/>
      <c r="NNI49" s="523"/>
      <c r="NNJ49" s="523"/>
      <c r="NNK49" s="523"/>
      <c r="NNL49" s="523"/>
      <c r="NNM49" s="523"/>
      <c r="NNN49" s="523"/>
      <c r="NNO49" s="523"/>
      <c r="NNP49" s="523"/>
      <c r="NNQ49" s="523"/>
      <c r="NNR49" s="523"/>
      <c r="NNS49" s="523"/>
      <c r="NNT49" s="523"/>
      <c r="NNU49" s="523"/>
      <c r="NNV49" s="523"/>
      <c r="NNW49" s="523"/>
      <c r="NNX49" s="523"/>
      <c r="NNY49" s="523"/>
      <c r="NNZ49" s="523"/>
      <c r="NOA49" s="523"/>
      <c r="NOB49" s="523"/>
      <c r="NOC49" s="523"/>
      <c r="NOD49" s="523"/>
      <c r="NOE49" s="523"/>
      <c r="NOF49" s="523"/>
      <c r="NOG49" s="523"/>
      <c r="NOH49" s="523"/>
      <c r="NOI49" s="523"/>
      <c r="NOJ49" s="523"/>
      <c r="NOK49" s="523"/>
      <c r="NOL49" s="523"/>
      <c r="NOM49" s="523"/>
      <c r="NON49" s="523"/>
      <c r="NOO49" s="523"/>
      <c r="NOP49" s="523"/>
      <c r="NOQ49" s="523"/>
      <c r="NOR49" s="523"/>
      <c r="NOS49" s="523"/>
      <c r="NOT49" s="523"/>
      <c r="NOU49" s="523"/>
      <c r="NOV49" s="523"/>
      <c r="NOW49" s="523"/>
      <c r="NOX49" s="523"/>
      <c r="NOY49" s="523"/>
      <c r="NOZ49" s="523"/>
      <c r="NPA49" s="523"/>
      <c r="NPB49" s="523"/>
      <c r="NPC49" s="523"/>
      <c r="NPD49" s="523"/>
      <c r="NPE49" s="523"/>
      <c r="NPF49" s="523"/>
      <c r="NPG49" s="523"/>
      <c r="NPH49" s="523"/>
      <c r="NPI49" s="523"/>
      <c r="NPJ49" s="523"/>
      <c r="NPK49" s="523"/>
      <c r="NPL49" s="523"/>
      <c r="NPM49" s="523"/>
      <c r="NPN49" s="523"/>
      <c r="NPO49" s="523"/>
      <c r="NPP49" s="523"/>
      <c r="NPQ49" s="523"/>
      <c r="NPR49" s="523"/>
      <c r="NPS49" s="523"/>
      <c r="NPT49" s="523"/>
      <c r="NPU49" s="523"/>
      <c r="NPV49" s="523"/>
      <c r="NPW49" s="523"/>
      <c r="NPX49" s="523"/>
      <c r="NPY49" s="523"/>
      <c r="NPZ49" s="523"/>
      <c r="NQA49" s="523"/>
      <c r="NQB49" s="523"/>
      <c r="NQC49" s="523"/>
      <c r="NQD49" s="523"/>
      <c r="NQE49" s="523"/>
      <c r="NQF49" s="523"/>
      <c r="NQG49" s="523"/>
      <c r="NQH49" s="523"/>
      <c r="NQI49" s="523"/>
      <c r="NQJ49" s="523"/>
      <c r="NQK49" s="523"/>
      <c r="NQL49" s="523"/>
      <c r="NQM49" s="523"/>
      <c r="NQN49" s="523"/>
      <c r="NQO49" s="523"/>
      <c r="NQP49" s="523"/>
      <c r="NQQ49" s="523"/>
      <c r="NQR49" s="523"/>
      <c r="NQS49" s="523"/>
      <c r="NQT49" s="523"/>
      <c r="NQU49" s="523"/>
      <c r="NQV49" s="523"/>
      <c r="NQW49" s="523"/>
      <c r="NQX49" s="523"/>
      <c r="NQY49" s="523"/>
      <c r="NQZ49" s="523"/>
      <c r="NRA49" s="523"/>
      <c r="NRB49" s="523"/>
      <c r="NRC49" s="523"/>
      <c r="NRD49" s="523"/>
      <c r="NRE49" s="523"/>
      <c r="NRF49" s="523"/>
      <c r="NRG49" s="523"/>
      <c r="NRH49" s="523"/>
      <c r="NRI49" s="523"/>
      <c r="NRJ49" s="523"/>
      <c r="NRK49" s="523"/>
      <c r="NRL49" s="523"/>
      <c r="NRM49" s="523"/>
      <c r="NRN49" s="523"/>
      <c r="NRO49" s="523"/>
      <c r="NRP49" s="523"/>
      <c r="NRQ49" s="523"/>
      <c r="NRR49" s="523"/>
      <c r="NRS49" s="523"/>
      <c r="NRT49" s="523"/>
      <c r="NRU49" s="523"/>
      <c r="NRV49" s="523"/>
      <c r="NRW49" s="523"/>
      <c r="NRX49" s="523"/>
      <c r="NRY49" s="523"/>
      <c r="NRZ49" s="523"/>
      <c r="NSA49" s="523"/>
      <c r="NSB49" s="523"/>
      <c r="NSC49" s="523"/>
      <c r="NSD49" s="523"/>
      <c r="NSE49" s="523"/>
      <c r="NSF49" s="523"/>
      <c r="NSG49" s="523"/>
      <c r="NSH49" s="523"/>
      <c r="NSI49" s="523"/>
      <c r="NSJ49" s="523"/>
      <c r="NSK49" s="523"/>
      <c r="NSL49" s="523"/>
      <c r="NSM49" s="523"/>
      <c r="NSN49" s="523"/>
      <c r="NSO49" s="523"/>
      <c r="NSP49" s="523"/>
      <c r="NSQ49" s="523"/>
      <c r="NSR49" s="523"/>
      <c r="NSS49" s="523"/>
      <c r="NST49" s="523"/>
      <c r="NSU49" s="523"/>
      <c r="NSV49" s="523"/>
      <c r="NSW49" s="523"/>
      <c r="NSX49" s="523"/>
      <c r="NSY49" s="523"/>
      <c r="NSZ49" s="523"/>
      <c r="NTA49" s="523"/>
      <c r="NTB49" s="523"/>
      <c r="NTC49" s="523"/>
      <c r="NTD49" s="523"/>
      <c r="NTE49" s="523"/>
      <c r="NTF49" s="523"/>
      <c r="NTG49" s="523"/>
      <c r="NTH49" s="523"/>
      <c r="NTI49" s="523"/>
      <c r="NTJ49" s="523"/>
      <c r="NTK49" s="523"/>
      <c r="NTL49" s="523"/>
      <c r="NTM49" s="523"/>
      <c r="NTN49" s="523"/>
      <c r="NTO49" s="523"/>
      <c r="NTP49" s="523"/>
      <c r="NTQ49" s="523"/>
      <c r="NTR49" s="523"/>
      <c r="NTS49" s="523"/>
      <c r="NTT49" s="523"/>
      <c r="NTU49" s="523"/>
      <c r="NTV49" s="523"/>
      <c r="NTW49" s="523"/>
      <c r="NTX49" s="523"/>
      <c r="NTY49" s="523"/>
      <c r="NTZ49" s="523"/>
      <c r="NUA49" s="523"/>
      <c r="NUB49" s="523"/>
      <c r="NUC49" s="523"/>
      <c r="NUD49" s="523"/>
      <c r="NUE49" s="523"/>
      <c r="NUF49" s="523"/>
      <c r="NUG49" s="523"/>
      <c r="NUH49" s="523"/>
      <c r="NUI49" s="523"/>
      <c r="NUJ49" s="523"/>
      <c r="NUK49" s="523"/>
      <c r="NUL49" s="523"/>
      <c r="NUM49" s="523"/>
      <c r="NUN49" s="523"/>
      <c r="NUO49" s="523"/>
      <c r="NUP49" s="523"/>
      <c r="NUQ49" s="523"/>
      <c r="NUR49" s="523"/>
      <c r="NUS49" s="523"/>
      <c r="NUT49" s="523"/>
      <c r="NUU49" s="523"/>
      <c r="NUV49" s="523"/>
      <c r="NUW49" s="523"/>
      <c r="NUX49" s="523"/>
      <c r="NUY49" s="523"/>
      <c r="NUZ49" s="523"/>
      <c r="NVA49" s="523"/>
      <c r="NVB49" s="523"/>
      <c r="NVC49" s="523"/>
      <c r="NVD49" s="523"/>
      <c r="NVE49" s="523"/>
      <c r="NVF49" s="523"/>
      <c r="NVG49" s="523"/>
      <c r="NVH49" s="523"/>
      <c r="NVI49" s="523"/>
      <c r="NVJ49" s="523"/>
      <c r="NVK49" s="523"/>
      <c r="NVL49" s="523"/>
      <c r="NVM49" s="523"/>
      <c r="NVN49" s="523"/>
      <c r="NVO49" s="523"/>
      <c r="NVP49" s="523"/>
      <c r="NVQ49" s="523"/>
      <c r="NVR49" s="523"/>
      <c r="NVS49" s="523"/>
      <c r="NVT49" s="523"/>
      <c r="NVU49" s="523"/>
      <c r="NVV49" s="523"/>
      <c r="NVW49" s="523"/>
      <c r="NVX49" s="523"/>
      <c r="NVY49" s="523"/>
      <c r="NVZ49" s="523"/>
      <c r="NWA49" s="523"/>
      <c r="NWB49" s="523"/>
      <c r="NWC49" s="523"/>
      <c r="NWD49" s="523"/>
      <c r="NWE49" s="523"/>
      <c r="NWF49" s="523"/>
      <c r="NWG49" s="523"/>
      <c r="NWH49" s="523"/>
      <c r="NWI49" s="523"/>
      <c r="NWJ49" s="523"/>
      <c r="NWK49" s="523"/>
      <c r="NWL49" s="523"/>
      <c r="NWM49" s="523"/>
      <c r="NWN49" s="523"/>
      <c r="NWO49" s="523"/>
      <c r="NWP49" s="523"/>
      <c r="NWQ49" s="523"/>
      <c r="NWR49" s="523"/>
      <c r="NWS49" s="523"/>
      <c r="NWT49" s="523"/>
      <c r="NWU49" s="523"/>
      <c r="NWV49" s="523"/>
      <c r="NWW49" s="523"/>
      <c r="NWX49" s="523"/>
      <c r="NWY49" s="523"/>
      <c r="NWZ49" s="523"/>
      <c r="NXA49" s="523"/>
      <c r="NXB49" s="523"/>
      <c r="NXC49" s="523"/>
      <c r="NXD49" s="523"/>
      <c r="NXE49" s="523"/>
      <c r="NXF49" s="523"/>
      <c r="NXG49" s="523"/>
      <c r="NXH49" s="523"/>
      <c r="NXI49" s="523"/>
      <c r="NXJ49" s="523"/>
      <c r="NXK49" s="523"/>
      <c r="NXL49" s="523"/>
      <c r="NXM49" s="523"/>
      <c r="NXN49" s="523"/>
      <c r="NXO49" s="523"/>
      <c r="NXP49" s="523"/>
      <c r="NXQ49" s="523"/>
      <c r="NXR49" s="523"/>
      <c r="NXS49" s="523"/>
      <c r="NXT49" s="523"/>
      <c r="NXU49" s="523"/>
      <c r="NXV49" s="523"/>
      <c r="NXW49" s="523"/>
      <c r="NXX49" s="523"/>
      <c r="NXY49" s="523"/>
      <c r="NXZ49" s="523"/>
      <c r="NYA49" s="523"/>
      <c r="NYB49" s="523"/>
      <c r="NYC49" s="523"/>
      <c r="NYD49" s="523"/>
      <c r="NYE49" s="523"/>
      <c r="NYF49" s="523"/>
      <c r="NYG49" s="523"/>
      <c r="NYH49" s="523"/>
      <c r="NYI49" s="523"/>
      <c r="NYJ49" s="523"/>
      <c r="NYK49" s="523"/>
      <c r="NYL49" s="523"/>
      <c r="NYM49" s="523"/>
      <c r="NYN49" s="523"/>
      <c r="NYO49" s="523"/>
      <c r="NYP49" s="523"/>
      <c r="NYQ49" s="523"/>
      <c r="NYR49" s="523"/>
      <c r="NYS49" s="523"/>
      <c r="NYT49" s="523"/>
      <c r="NYU49" s="523"/>
      <c r="NYV49" s="523"/>
      <c r="NYW49" s="523"/>
      <c r="NYX49" s="523"/>
      <c r="NYY49" s="523"/>
      <c r="NYZ49" s="523"/>
      <c r="NZA49" s="523"/>
      <c r="NZB49" s="523"/>
      <c r="NZC49" s="523"/>
      <c r="NZD49" s="523"/>
      <c r="NZE49" s="523"/>
      <c r="NZF49" s="523"/>
      <c r="NZG49" s="523"/>
      <c r="NZH49" s="523"/>
      <c r="NZI49" s="523"/>
      <c r="NZJ49" s="523"/>
      <c r="NZK49" s="523"/>
      <c r="NZL49" s="523"/>
      <c r="NZM49" s="523"/>
      <c r="NZN49" s="523"/>
      <c r="NZO49" s="523"/>
      <c r="NZP49" s="523"/>
      <c r="NZQ49" s="523"/>
      <c r="NZR49" s="523"/>
      <c r="NZS49" s="523"/>
      <c r="NZT49" s="523"/>
      <c r="NZU49" s="523"/>
      <c r="NZV49" s="523"/>
      <c r="NZW49" s="523"/>
      <c r="NZX49" s="523"/>
      <c r="NZY49" s="523"/>
      <c r="NZZ49" s="523"/>
      <c r="OAA49" s="523"/>
      <c r="OAB49" s="523"/>
      <c r="OAC49" s="523"/>
      <c r="OAD49" s="523"/>
      <c r="OAE49" s="523"/>
      <c r="OAF49" s="523"/>
      <c r="OAG49" s="523"/>
      <c r="OAH49" s="523"/>
      <c r="OAI49" s="523"/>
      <c r="OAJ49" s="523"/>
      <c r="OAK49" s="523"/>
      <c r="OAL49" s="523"/>
      <c r="OAM49" s="523"/>
      <c r="OAN49" s="523"/>
      <c r="OAO49" s="523"/>
      <c r="OAP49" s="523"/>
      <c r="OAQ49" s="523"/>
      <c r="OAR49" s="523"/>
      <c r="OAS49" s="523"/>
      <c r="OAT49" s="523"/>
      <c r="OAU49" s="523"/>
      <c r="OAV49" s="523"/>
      <c r="OAW49" s="523"/>
      <c r="OAX49" s="523"/>
      <c r="OAY49" s="523"/>
      <c r="OAZ49" s="523"/>
      <c r="OBA49" s="523"/>
      <c r="OBB49" s="523"/>
      <c r="OBC49" s="523"/>
      <c r="OBD49" s="523"/>
      <c r="OBE49" s="523"/>
      <c r="OBF49" s="523"/>
      <c r="OBG49" s="523"/>
      <c r="OBH49" s="523"/>
      <c r="OBI49" s="523"/>
      <c r="OBJ49" s="523"/>
      <c r="OBK49" s="523"/>
      <c r="OBL49" s="523"/>
      <c r="OBM49" s="523"/>
      <c r="OBN49" s="523"/>
      <c r="OBO49" s="523"/>
      <c r="OBP49" s="523"/>
      <c r="OBQ49" s="523"/>
      <c r="OBR49" s="523"/>
      <c r="OBS49" s="523"/>
      <c r="OBT49" s="523"/>
      <c r="OBU49" s="523"/>
      <c r="OBV49" s="523"/>
      <c r="OBW49" s="523"/>
      <c r="OBX49" s="523"/>
      <c r="OBY49" s="523"/>
      <c r="OBZ49" s="523"/>
      <c r="OCA49" s="523"/>
      <c r="OCB49" s="523"/>
      <c r="OCC49" s="523"/>
      <c r="OCD49" s="523"/>
      <c r="OCE49" s="523"/>
      <c r="OCF49" s="523"/>
      <c r="OCG49" s="523"/>
      <c r="OCH49" s="523"/>
      <c r="OCI49" s="523"/>
      <c r="OCJ49" s="523"/>
      <c r="OCK49" s="523"/>
      <c r="OCL49" s="523"/>
      <c r="OCM49" s="523"/>
      <c r="OCN49" s="523"/>
      <c r="OCO49" s="523"/>
      <c r="OCP49" s="523"/>
      <c r="OCQ49" s="523"/>
      <c r="OCR49" s="523"/>
      <c r="OCS49" s="523"/>
      <c r="OCT49" s="523"/>
      <c r="OCU49" s="523"/>
      <c r="OCV49" s="523"/>
      <c r="OCW49" s="523"/>
      <c r="OCX49" s="523"/>
      <c r="OCY49" s="523"/>
      <c r="OCZ49" s="523"/>
      <c r="ODA49" s="523"/>
      <c r="ODB49" s="523"/>
      <c r="ODC49" s="523"/>
      <c r="ODD49" s="523"/>
      <c r="ODE49" s="523"/>
      <c r="ODF49" s="523"/>
      <c r="ODG49" s="523"/>
      <c r="ODH49" s="523"/>
      <c r="ODI49" s="523"/>
      <c r="ODJ49" s="523"/>
      <c r="ODK49" s="523"/>
      <c r="ODL49" s="523"/>
      <c r="ODM49" s="523"/>
      <c r="ODN49" s="523"/>
      <c r="ODO49" s="523"/>
      <c r="ODP49" s="523"/>
      <c r="ODQ49" s="523"/>
      <c r="ODR49" s="523"/>
      <c r="ODS49" s="523"/>
      <c r="ODT49" s="523"/>
      <c r="ODU49" s="523"/>
      <c r="ODV49" s="523"/>
      <c r="ODW49" s="523"/>
      <c r="ODX49" s="523"/>
      <c r="ODY49" s="523"/>
      <c r="ODZ49" s="523"/>
      <c r="OEA49" s="523"/>
      <c r="OEB49" s="523"/>
      <c r="OEC49" s="523"/>
      <c r="OED49" s="523"/>
      <c r="OEE49" s="523"/>
      <c r="OEF49" s="523"/>
      <c r="OEG49" s="523"/>
      <c r="OEH49" s="523"/>
      <c r="OEI49" s="523"/>
      <c r="OEJ49" s="523"/>
      <c r="OEK49" s="523"/>
      <c r="OEL49" s="523"/>
      <c r="OEM49" s="523"/>
      <c r="OEN49" s="523"/>
      <c r="OEO49" s="523"/>
      <c r="OEP49" s="523"/>
      <c r="OEQ49" s="523"/>
      <c r="OER49" s="523"/>
      <c r="OES49" s="523"/>
      <c r="OET49" s="523"/>
      <c r="OEU49" s="523"/>
      <c r="OEV49" s="523"/>
      <c r="OEW49" s="523"/>
      <c r="OEX49" s="523"/>
      <c r="OEY49" s="523"/>
      <c r="OEZ49" s="523"/>
      <c r="OFA49" s="523"/>
      <c r="OFB49" s="523"/>
      <c r="OFC49" s="523"/>
      <c r="OFD49" s="523"/>
      <c r="OFE49" s="523"/>
      <c r="OFF49" s="523"/>
      <c r="OFG49" s="523"/>
      <c r="OFH49" s="523"/>
      <c r="OFI49" s="523"/>
      <c r="OFJ49" s="523"/>
      <c r="OFK49" s="523"/>
      <c r="OFL49" s="523"/>
      <c r="OFM49" s="523"/>
      <c r="OFN49" s="523"/>
      <c r="OFO49" s="523"/>
      <c r="OFP49" s="523"/>
      <c r="OFQ49" s="523"/>
      <c r="OFR49" s="523"/>
      <c r="OFS49" s="523"/>
      <c r="OFT49" s="523"/>
      <c r="OFU49" s="523"/>
      <c r="OFV49" s="523"/>
      <c r="OFW49" s="523"/>
      <c r="OFX49" s="523"/>
      <c r="OFY49" s="523"/>
      <c r="OFZ49" s="523"/>
      <c r="OGA49" s="523"/>
      <c r="OGB49" s="523"/>
      <c r="OGC49" s="523"/>
      <c r="OGD49" s="523"/>
      <c r="OGE49" s="523"/>
      <c r="OGF49" s="523"/>
      <c r="OGG49" s="523"/>
      <c r="OGH49" s="523"/>
      <c r="OGI49" s="523"/>
      <c r="OGJ49" s="523"/>
      <c r="OGK49" s="523"/>
      <c r="OGL49" s="523"/>
      <c r="OGM49" s="523"/>
      <c r="OGN49" s="523"/>
      <c r="OGO49" s="523"/>
      <c r="OGP49" s="523"/>
      <c r="OGQ49" s="523"/>
      <c r="OGR49" s="523"/>
      <c r="OGS49" s="523"/>
      <c r="OGT49" s="523"/>
      <c r="OGU49" s="523"/>
      <c r="OGV49" s="523"/>
      <c r="OGW49" s="523"/>
      <c r="OGX49" s="523"/>
      <c r="OGY49" s="523"/>
      <c r="OGZ49" s="523"/>
      <c r="OHA49" s="523"/>
      <c r="OHB49" s="523"/>
      <c r="OHC49" s="523"/>
      <c r="OHD49" s="523"/>
      <c r="OHE49" s="523"/>
      <c r="OHF49" s="523"/>
      <c r="OHG49" s="523"/>
      <c r="OHH49" s="523"/>
      <c r="OHI49" s="523"/>
      <c r="OHJ49" s="523"/>
      <c r="OHK49" s="523"/>
      <c r="OHL49" s="523"/>
      <c r="OHM49" s="523"/>
      <c r="OHN49" s="523"/>
      <c r="OHO49" s="523"/>
      <c r="OHP49" s="523"/>
      <c r="OHQ49" s="523"/>
      <c r="OHR49" s="523"/>
      <c r="OHS49" s="523"/>
      <c r="OHT49" s="523"/>
      <c r="OHU49" s="523"/>
      <c r="OHV49" s="523"/>
      <c r="OHW49" s="523"/>
      <c r="OHX49" s="523"/>
      <c r="OHY49" s="523"/>
      <c r="OHZ49" s="523"/>
      <c r="OIA49" s="523"/>
      <c r="OIB49" s="523"/>
      <c r="OIC49" s="523"/>
      <c r="OID49" s="523"/>
      <c r="OIE49" s="523"/>
      <c r="OIF49" s="523"/>
      <c r="OIG49" s="523"/>
      <c r="OIH49" s="523"/>
      <c r="OII49" s="523"/>
      <c r="OIJ49" s="523"/>
      <c r="OIK49" s="523"/>
      <c r="OIL49" s="523"/>
      <c r="OIM49" s="523"/>
      <c r="OIN49" s="523"/>
      <c r="OIO49" s="523"/>
      <c r="OIP49" s="523"/>
      <c r="OIQ49" s="523"/>
      <c r="OIR49" s="523"/>
      <c r="OIS49" s="523"/>
      <c r="OIT49" s="523"/>
      <c r="OIU49" s="523"/>
      <c r="OIV49" s="523"/>
      <c r="OIW49" s="523"/>
      <c r="OIX49" s="523"/>
      <c r="OIY49" s="523"/>
      <c r="OIZ49" s="523"/>
      <c r="OJA49" s="523"/>
      <c r="OJB49" s="523"/>
      <c r="OJC49" s="523"/>
      <c r="OJD49" s="523"/>
      <c r="OJE49" s="523"/>
      <c r="OJF49" s="523"/>
      <c r="OJG49" s="523"/>
      <c r="OJH49" s="523"/>
      <c r="OJI49" s="523"/>
      <c r="OJJ49" s="523"/>
      <c r="OJK49" s="523"/>
      <c r="OJL49" s="523"/>
      <c r="OJM49" s="523"/>
      <c r="OJN49" s="523"/>
      <c r="OJO49" s="523"/>
      <c r="OJP49" s="523"/>
      <c r="OJQ49" s="523"/>
      <c r="OJR49" s="523"/>
      <c r="OJS49" s="523"/>
      <c r="OJT49" s="523"/>
      <c r="OJU49" s="523"/>
      <c r="OJV49" s="523"/>
      <c r="OJW49" s="523"/>
      <c r="OJX49" s="523"/>
      <c r="OJY49" s="523"/>
      <c r="OJZ49" s="523"/>
      <c r="OKA49" s="523"/>
      <c r="OKB49" s="523"/>
      <c r="OKC49" s="523"/>
      <c r="OKD49" s="523"/>
      <c r="OKE49" s="523"/>
      <c r="OKF49" s="523"/>
      <c r="OKG49" s="523"/>
      <c r="OKH49" s="523"/>
      <c r="OKI49" s="523"/>
      <c r="OKJ49" s="523"/>
      <c r="OKK49" s="523"/>
      <c r="OKL49" s="523"/>
      <c r="OKM49" s="523"/>
      <c r="OKN49" s="523"/>
      <c r="OKO49" s="523"/>
      <c r="OKP49" s="523"/>
      <c r="OKQ49" s="523"/>
      <c r="OKR49" s="523"/>
      <c r="OKS49" s="523"/>
      <c r="OKT49" s="523"/>
      <c r="OKU49" s="523"/>
      <c r="OKV49" s="523"/>
      <c r="OKW49" s="523"/>
      <c r="OKX49" s="523"/>
      <c r="OKY49" s="523"/>
      <c r="OKZ49" s="523"/>
      <c r="OLA49" s="523"/>
      <c r="OLB49" s="523"/>
      <c r="OLC49" s="523"/>
      <c r="OLD49" s="523"/>
      <c r="OLE49" s="523"/>
      <c r="OLF49" s="523"/>
      <c r="OLG49" s="523"/>
      <c r="OLH49" s="523"/>
      <c r="OLI49" s="523"/>
      <c r="OLJ49" s="523"/>
      <c r="OLK49" s="523"/>
      <c r="OLL49" s="523"/>
      <c r="OLM49" s="523"/>
      <c r="OLN49" s="523"/>
      <c r="OLO49" s="523"/>
      <c r="OLP49" s="523"/>
      <c r="OLQ49" s="523"/>
      <c r="OLR49" s="523"/>
      <c r="OLS49" s="523"/>
      <c r="OLT49" s="523"/>
      <c r="OLU49" s="523"/>
      <c r="OLV49" s="523"/>
      <c r="OLW49" s="523"/>
      <c r="OLX49" s="523"/>
      <c r="OLY49" s="523"/>
      <c r="OLZ49" s="523"/>
      <c r="OMA49" s="523"/>
      <c r="OMB49" s="523"/>
      <c r="OMC49" s="523"/>
      <c r="OMD49" s="523"/>
      <c r="OME49" s="523"/>
      <c r="OMF49" s="523"/>
      <c r="OMG49" s="523"/>
      <c r="OMH49" s="523"/>
      <c r="OMI49" s="523"/>
      <c r="OMJ49" s="523"/>
      <c r="OMK49" s="523"/>
      <c r="OML49" s="523"/>
      <c r="OMM49" s="523"/>
      <c r="OMN49" s="523"/>
      <c r="OMO49" s="523"/>
      <c r="OMP49" s="523"/>
      <c r="OMQ49" s="523"/>
      <c r="OMR49" s="523"/>
      <c r="OMS49" s="523"/>
      <c r="OMT49" s="523"/>
      <c r="OMU49" s="523"/>
      <c r="OMV49" s="523"/>
      <c r="OMW49" s="523"/>
      <c r="OMX49" s="523"/>
      <c r="OMY49" s="523"/>
      <c r="OMZ49" s="523"/>
      <c r="ONA49" s="523"/>
      <c r="ONB49" s="523"/>
      <c r="ONC49" s="523"/>
      <c r="OND49" s="523"/>
      <c r="ONE49" s="523"/>
      <c r="ONF49" s="523"/>
      <c r="ONG49" s="523"/>
      <c r="ONH49" s="523"/>
      <c r="ONI49" s="523"/>
      <c r="ONJ49" s="523"/>
      <c r="ONK49" s="523"/>
      <c r="ONL49" s="523"/>
      <c r="ONM49" s="523"/>
      <c r="ONN49" s="523"/>
      <c r="ONO49" s="523"/>
      <c r="ONP49" s="523"/>
      <c r="ONQ49" s="523"/>
      <c r="ONR49" s="523"/>
      <c r="ONS49" s="523"/>
      <c r="ONT49" s="523"/>
      <c r="ONU49" s="523"/>
      <c r="ONV49" s="523"/>
      <c r="ONW49" s="523"/>
      <c r="ONX49" s="523"/>
      <c r="ONY49" s="523"/>
      <c r="ONZ49" s="523"/>
      <c r="OOA49" s="523"/>
      <c r="OOB49" s="523"/>
      <c r="OOC49" s="523"/>
      <c r="OOD49" s="523"/>
      <c r="OOE49" s="523"/>
      <c r="OOF49" s="523"/>
      <c r="OOG49" s="523"/>
      <c r="OOH49" s="523"/>
      <c r="OOI49" s="523"/>
      <c r="OOJ49" s="523"/>
      <c r="OOK49" s="523"/>
      <c r="OOL49" s="523"/>
      <c r="OOM49" s="523"/>
      <c r="OON49" s="523"/>
      <c r="OOO49" s="523"/>
      <c r="OOP49" s="523"/>
      <c r="OOQ49" s="523"/>
      <c r="OOR49" s="523"/>
      <c r="OOS49" s="523"/>
      <c r="OOT49" s="523"/>
      <c r="OOU49" s="523"/>
      <c r="OOV49" s="523"/>
      <c r="OOW49" s="523"/>
      <c r="OOX49" s="523"/>
      <c r="OOY49" s="523"/>
      <c r="OOZ49" s="523"/>
      <c r="OPA49" s="523"/>
      <c r="OPB49" s="523"/>
      <c r="OPC49" s="523"/>
      <c r="OPD49" s="523"/>
      <c r="OPE49" s="523"/>
      <c r="OPF49" s="523"/>
      <c r="OPG49" s="523"/>
      <c r="OPH49" s="523"/>
      <c r="OPI49" s="523"/>
      <c r="OPJ49" s="523"/>
      <c r="OPK49" s="523"/>
      <c r="OPL49" s="523"/>
      <c r="OPM49" s="523"/>
      <c r="OPN49" s="523"/>
      <c r="OPO49" s="523"/>
      <c r="OPP49" s="523"/>
      <c r="OPQ49" s="523"/>
      <c r="OPR49" s="523"/>
      <c r="OPS49" s="523"/>
      <c r="OPT49" s="523"/>
      <c r="OPU49" s="523"/>
      <c r="OPV49" s="523"/>
      <c r="OPW49" s="523"/>
      <c r="OPX49" s="523"/>
      <c r="OPY49" s="523"/>
      <c r="OPZ49" s="523"/>
      <c r="OQA49" s="523"/>
      <c r="OQB49" s="523"/>
      <c r="OQC49" s="523"/>
      <c r="OQD49" s="523"/>
      <c r="OQE49" s="523"/>
      <c r="OQF49" s="523"/>
      <c r="OQG49" s="523"/>
      <c r="OQH49" s="523"/>
      <c r="OQI49" s="523"/>
      <c r="OQJ49" s="523"/>
      <c r="OQK49" s="523"/>
      <c r="OQL49" s="523"/>
      <c r="OQM49" s="523"/>
      <c r="OQN49" s="523"/>
      <c r="OQO49" s="523"/>
      <c r="OQP49" s="523"/>
      <c r="OQQ49" s="523"/>
      <c r="OQR49" s="523"/>
      <c r="OQS49" s="523"/>
      <c r="OQT49" s="523"/>
      <c r="OQU49" s="523"/>
      <c r="OQV49" s="523"/>
      <c r="OQW49" s="523"/>
      <c r="OQX49" s="523"/>
      <c r="OQY49" s="523"/>
      <c r="OQZ49" s="523"/>
      <c r="ORA49" s="523"/>
      <c r="ORB49" s="523"/>
      <c r="ORC49" s="523"/>
      <c r="ORD49" s="523"/>
      <c r="ORE49" s="523"/>
      <c r="ORF49" s="523"/>
      <c r="ORG49" s="523"/>
      <c r="ORH49" s="523"/>
      <c r="ORI49" s="523"/>
      <c r="ORJ49" s="523"/>
      <c r="ORK49" s="523"/>
      <c r="ORL49" s="523"/>
      <c r="ORM49" s="523"/>
      <c r="ORN49" s="523"/>
      <c r="ORO49" s="523"/>
      <c r="ORP49" s="523"/>
      <c r="ORQ49" s="523"/>
      <c r="ORR49" s="523"/>
      <c r="ORS49" s="523"/>
      <c r="ORT49" s="523"/>
      <c r="ORU49" s="523"/>
      <c r="ORV49" s="523"/>
      <c r="ORW49" s="523"/>
      <c r="ORX49" s="523"/>
      <c r="ORY49" s="523"/>
      <c r="ORZ49" s="523"/>
      <c r="OSA49" s="523"/>
      <c r="OSB49" s="523"/>
      <c r="OSC49" s="523"/>
      <c r="OSD49" s="523"/>
      <c r="OSE49" s="523"/>
      <c r="OSF49" s="523"/>
      <c r="OSG49" s="523"/>
      <c r="OSH49" s="523"/>
      <c r="OSI49" s="523"/>
      <c r="OSJ49" s="523"/>
      <c r="OSK49" s="523"/>
      <c r="OSL49" s="523"/>
      <c r="OSM49" s="523"/>
      <c r="OSN49" s="523"/>
      <c r="OSO49" s="523"/>
      <c r="OSP49" s="523"/>
      <c r="OSQ49" s="523"/>
      <c r="OSR49" s="523"/>
      <c r="OSS49" s="523"/>
      <c r="OST49" s="523"/>
      <c r="OSU49" s="523"/>
      <c r="OSV49" s="523"/>
      <c r="OSW49" s="523"/>
      <c r="OSX49" s="523"/>
      <c r="OSY49" s="523"/>
      <c r="OSZ49" s="523"/>
      <c r="OTA49" s="523"/>
      <c r="OTB49" s="523"/>
      <c r="OTC49" s="523"/>
      <c r="OTD49" s="523"/>
      <c r="OTE49" s="523"/>
      <c r="OTF49" s="523"/>
      <c r="OTG49" s="523"/>
      <c r="OTH49" s="523"/>
      <c r="OTI49" s="523"/>
      <c r="OTJ49" s="523"/>
      <c r="OTK49" s="523"/>
      <c r="OTL49" s="523"/>
      <c r="OTM49" s="523"/>
      <c r="OTN49" s="523"/>
      <c r="OTO49" s="523"/>
      <c r="OTP49" s="523"/>
      <c r="OTQ49" s="523"/>
      <c r="OTR49" s="523"/>
      <c r="OTS49" s="523"/>
      <c r="OTT49" s="523"/>
      <c r="OTU49" s="523"/>
      <c r="OTV49" s="523"/>
      <c r="OTW49" s="523"/>
      <c r="OTX49" s="523"/>
      <c r="OTY49" s="523"/>
      <c r="OTZ49" s="523"/>
      <c r="OUA49" s="523"/>
      <c r="OUB49" s="523"/>
      <c r="OUC49" s="523"/>
      <c r="OUD49" s="523"/>
      <c r="OUE49" s="523"/>
      <c r="OUF49" s="523"/>
      <c r="OUG49" s="523"/>
      <c r="OUH49" s="523"/>
      <c r="OUI49" s="523"/>
      <c r="OUJ49" s="523"/>
      <c r="OUK49" s="523"/>
      <c r="OUL49" s="523"/>
      <c r="OUM49" s="523"/>
      <c r="OUN49" s="523"/>
      <c r="OUO49" s="523"/>
      <c r="OUP49" s="523"/>
      <c r="OUQ49" s="523"/>
      <c r="OUR49" s="523"/>
      <c r="OUS49" s="523"/>
      <c r="OUT49" s="523"/>
      <c r="OUU49" s="523"/>
      <c r="OUV49" s="523"/>
      <c r="OUW49" s="523"/>
      <c r="OUX49" s="523"/>
      <c r="OUY49" s="523"/>
      <c r="OUZ49" s="523"/>
      <c r="OVA49" s="523"/>
      <c r="OVB49" s="523"/>
      <c r="OVC49" s="523"/>
      <c r="OVD49" s="523"/>
      <c r="OVE49" s="523"/>
      <c r="OVF49" s="523"/>
      <c r="OVG49" s="523"/>
      <c r="OVH49" s="523"/>
      <c r="OVI49" s="523"/>
      <c r="OVJ49" s="523"/>
      <c r="OVK49" s="523"/>
      <c r="OVL49" s="523"/>
      <c r="OVM49" s="523"/>
      <c r="OVN49" s="523"/>
      <c r="OVO49" s="523"/>
      <c r="OVP49" s="523"/>
      <c r="OVQ49" s="523"/>
      <c r="OVR49" s="523"/>
      <c r="OVS49" s="523"/>
      <c r="OVT49" s="523"/>
      <c r="OVU49" s="523"/>
      <c r="OVV49" s="523"/>
      <c r="OVW49" s="523"/>
      <c r="OVX49" s="523"/>
      <c r="OVY49" s="523"/>
      <c r="OVZ49" s="523"/>
      <c r="OWA49" s="523"/>
      <c r="OWB49" s="523"/>
      <c r="OWC49" s="523"/>
      <c r="OWD49" s="523"/>
      <c r="OWE49" s="523"/>
      <c r="OWF49" s="523"/>
      <c r="OWG49" s="523"/>
      <c r="OWH49" s="523"/>
      <c r="OWI49" s="523"/>
      <c r="OWJ49" s="523"/>
      <c r="OWK49" s="523"/>
      <c r="OWL49" s="523"/>
      <c r="OWM49" s="523"/>
      <c r="OWN49" s="523"/>
      <c r="OWO49" s="523"/>
      <c r="OWP49" s="523"/>
      <c r="OWQ49" s="523"/>
      <c r="OWR49" s="523"/>
      <c r="OWS49" s="523"/>
      <c r="OWT49" s="523"/>
      <c r="OWU49" s="523"/>
      <c r="OWV49" s="523"/>
      <c r="OWW49" s="523"/>
      <c r="OWX49" s="523"/>
      <c r="OWY49" s="523"/>
      <c r="OWZ49" s="523"/>
      <c r="OXA49" s="523"/>
      <c r="OXB49" s="523"/>
      <c r="OXC49" s="523"/>
      <c r="OXD49" s="523"/>
      <c r="OXE49" s="523"/>
      <c r="OXF49" s="523"/>
      <c r="OXG49" s="523"/>
      <c r="OXH49" s="523"/>
      <c r="OXI49" s="523"/>
      <c r="OXJ49" s="523"/>
      <c r="OXK49" s="523"/>
      <c r="OXL49" s="523"/>
      <c r="OXM49" s="523"/>
      <c r="OXN49" s="523"/>
      <c r="OXO49" s="523"/>
      <c r="OXP49" s="523"/>
      <c r="OXQ49" s="523"/>
      <c r="OXR49" s="523"/>
      <c r="OXS49" s="523"/>
      <c r="OXT49" s="523"/>
      <c r="OXU49" s="523"/>
      <c r="OXV49" s="523"/>
      <c r="OXW49" s="523"/>
      <c r="OXX49" s="523"/>
      <c r="OXY49" s="523"/>
      <c r="OXZ49" s="523"/>
      <c r="OYA49" s="523"/>
      <c r="OYB49" s="523"/>
      <c r="OYC49" s="523"/>
      <c r="OYD49" s="523"/>
      <c r="OYE49" s="523"/>
      <c r="OYF49" s="523"/>
      <c r="OYG49" s="523"/>
      <c r="OYH49" s="523"/>
      <c r="OYI49" s="523"/>
      <c r="OYJ49" s="523"/>
      <c r="OYK49" s="523"/>
      <c r="OYL49" s="523"/>
      <c r="OYM49" s="523"/>
      <c r="OYN49" s="523"/>
      <c r="OYO49" s="523"/>
      <c r="OYP49" s="523"/>
      <c r="OYQ49" s="523"/>
      <c r="OYR49" s="523"/>
      <c r="OYS49" s="523"/>
      <c r="OYT49" s="523"/>
      <c r="OYU49" s="523"/>
      <c r="OYV49" s="523"/>
      <c r="OYW49" s="523"/>
      <c r="OYX49" s="523"/>
      <c r="OYY49" s="523"/>
      <c r="OYZ49" s="523"/>
      <c r="OZA49" s="523"/>
      <c r="OZB49" s="523"/>
      <c r="OZC49" s="523"/>
      <c r="OZD49" s="523"/>
      <c r="OZE49" s="523"/>
      <c r="OZF49" s="523"/>
      <c r="OZG49" s="523"/>
      <c r="OZH49" s="523"/>
      <c r="OZI49" s="523"/>
      <c r="OZJ49" s="523"/>
      <c r="OZK49" s="523"/>
      <c r="OZL49" s="523"/>
      <c r="OZM49" s="523"/>
      <c r="OZN49" s="523"/>
      <c r="OZO49" s="523"/>
      <c r="OZP49" s="523"/>
      <c r="OZQ49" s="523"/>
      <c r="OZR49" s="523"/>
      <c r="OZS49" s="523"/>
      <c r="OZT49" s="523"/>
      <c r="OZU49" s="523"/>
      <c r="OZV49" s="523"/>
      <c r="OZW49" s="523"/>
      <c r="OZX49" s="523"/>
      <c r="OZY49" s="523"/>
      <c r="OZZ49" s="523"/>
      <c r="PAA49" s="523"/>
      <c r="PAB49" s="523"/>
      <c r="PAC49" s="523"/>
      <c r="PAD49" s="523"/>
      <c r="PAE49" s="523"/>
      <c r="PAF49" s="523"/>
      <c r="PAG49" s="523"/>
      <c r="PAH49" s="523"/>
      <c r="PAI49" s="523"/>
      <c r="PAJ49" s="523"/>
      <c r="PAK49" s="523"/>
      <c r="PAL49" s="523"/>
      <c r="PAM49" s="523"/>
      <c r="PAN49" s="523"/>
      <c r="PAO49" s="523"/>
      <c r="PAP49" s="523"/>
      <c r="PAQ49" s="523"/>
      <c r="PAR49" s="523"/>
      <c r="PAS49" s="523"/>
      <c r="PAT49" s="523"/>
      <c r="PAU49" s="523"/>
      <c r="PAV49" s="523"/>
      <c r="PAW49" s="523"/>
      <c r="PAX49" s="523"/>
      <c r="PAY49" s="523"/>
      <c r="PAZ49" s="523"/>
      <c r="PBA49" s="523"/>
      <c r="PBB49" s="523"/>
      <c r="PBC49" s="523"/>
      <c r="PBD49" s="523"/>
      <c r="PBE49" s="523"/>
      <c r="PBF49" s="523"/>
      <c r="PBG49" s="523"/>
      <c r="PBH49" s="523"/>
      <c r="PBI49" s="523"/>
      <c r="PBJ49" s="523"/>
      <c r="PBK49" s="523"/>
      <c r="PBL49" s="523"/>
      <c r="PBM49" s="523"/>
      <c r="PBN49" s="523"/>
      <c r="PBO49" s="523"/>
      <c r="PBP49" s="523"/>
      <c r="PBQ49" s="523"/>
      <c r="PBR49" s="523"/>
      <c r="PBS49" s="523"/>
      <c r="PBT49" s="523"/>
      <c r="PBU49" s="523"/>
      <c r="PBV49" s="523"/>
      <c r="PBW49" s="523"/>
      <c r="PBX49" s="523"/>
      <c r="PBY49" s="523"/>
      <c r="PBZ49" s="523"/>
      <c r="PCA49" s="523"/>
      <c r="PCB49" s="523"/>
      <c r="PCC49" s="523"/>
      <c r="PCD49" s="523"/>
      <c r="PCE49" s="523"/>
      <c r="PCF49" s="523"/>
      <c r="PCG49" s="523"/>
      <c r="PCH49" s="523"/>
      <c r="PCI49" s="523"/>
      <c r="PCJ49" s="523"/>
      <c r="PCK49" s="523"/>
      <c r="PCL49" s="523"/>
      <c r="PCM49" s="523"/>
      <c r="PCN49" s="523"/>
      <c r="PCO49" s="523"/>
      <c r="PCP49" s="523"/>
      <c r="PCQ49" s="523"/>
      <c r="PCR49" s="523"/>
      <c r="PCS49" s="523"/>
      <c r="PCT49" s="523"/>
      <c r="PCU49" s="523"/>
      <c r="PCV49" s="523"/>
      <c r="PCW49" s="523"/>
      <c r="PCX49" s="523"/>
      <c r="PCY49" s="523"/>
      <c r="PCZ49" s="523"/>
      <c r="PDA49" s="523"/>
      <c r="PDB49" s="523"/>
      <c r="PDC49" s="523"/>
      <c r="PDD49" s="523"/>
      <c r="PDE49" s="523"/>
      <c r="PDF49" s="523"/>
      <c r="PDG49" s="523"/>
      <c r="PDH49" s="523"/>
      <c r="PDI49" s="523"/>
      <c r="PDJ49" s="523"/>
      <c r="PDK49" s="523"/>
      <c r="PDL49" s="523"/>
      <c r="PDM49" s="523"/>
      <c r="PDN49" s="523"/>
      <c r="PDO49" s="523"/>
      <c r="PDP49" s="523"/>
      <c r="PDQ49" s="523"/>
      <c r="PDR49" s="523"/>
      <c r="PDS49" s="523"/>
      <c r="PDT49" s="523"/>
      <c r="PDU49" s="523"/>
      <c r="PDV49" s="523"/>
      <c r="PDW49" s="523"/>
      <c r="PDX49" s="523"/>
      <c r="PDY49" s="523"/>
      <c r="PDZ49" s="523"/>
      <c r="PEA49" s="523"/>
      <c r="PEB49" s="523"/>
      <c r="PEC49" s="523"/>
      <c r="PED49" s="523"/>
      <c r="PEE49" s="523"/>
      <c r="PEF49" s="523"/>
      <c r="PEG49" s="523"/>
      <c r="PEH49" s="523"/>
      <c r="PEI49" s="523"/>
      <c r="PEJ49" s="523"/>
      <c r="PEK49" s="523"/>
      <c r="PEL49" s="523"/>
      <c r="PEM49" s="523"/>
      <c r="PEN49" s="523"/>
      <c r="PEO49" s="523"/>
      <c r="PEP49" s="523"/>
      <c r="PEQ49" s="523"/>
      <c r="PER49" s="523"/>
      <c r="PES49" s="523"/>
      <c r="PET49" s="523"/>
      <c r="PEU49" s="523"/>
      <c r="PEV49" s="523"/>
      <c r="PEW49" s="523"/>
      <c r="PEX49" s="523"/>
      <c r="PEY49" s="523"/>
      <c r="PEZ49" s="523"/>
      <c r="PFA49" s="523"/>
      <c r="PFB49" s="523"/>
      <c r="PFC49" s="523"/>
      <c r="PFD49" s="523"/>
      <c r="PFE49" s="523"/>
      <c r="PFF49" s="523"/>
      <c r="PFG49" s="523"/>
      <c r="PFH49" s="523"/>
      <c r="PFI49" s="523"/>
      <c r="PFJ49" s="523"/>
      <c r="PFK49" s="523"/>
      <c r="PFL49" s="523"/>
      <c r="PFM49" s="523"/>
      <c r="PFN49" s="523"/>
      <c r="PFO49" s="523"/>
      <c r="PFP49" s="523"/>
      <c r="PFQ49" s="523"/>
      <c r="PFR49" s="523"/>
      <c r="PFS49" s="523"/>
      <c r="PFT49" s="523"/>
      <c r="PFU49" s="523"/>
      <c r="PFV49" s="523"/>
      <c r="PFW49" s="523"/>
      <c r="PFX49" s="523"/>
      <c r="PFY49" s="523"/>
      <c r="PFZ49" s="523"/>
      <c r="PGA49" s="523"/>
      <c r="PGB49" s="523"/>
      <c r="PGC49" s="523"/>
      <c r="PGD49" s="523"/>
      <c r="PGE49" s="523"/>
      <c r="PGF49" s="523"/>
      <c r="PGG49" s="523"/>
      <c r="PGH49" s="523"/>
      <c r="PGI49" s="523"/>
      <c r="PGJ49" s="523"/>
      <c r="PGK49" s="523"/>
      <c r="PGL49" s="523"/>
      <c r="PGM49" s="523"/>
      <c r="PGN49" s="523"/>
      <c r="PGO49" s="523"/>
      <c r="PGP49" s="523"/>
      <c r="PGQ49" s="523"/>
      <c r="PGR49" s="523"/>
      <c r="PGS49" s="523"/>
      <c r="PGT49" s="523"/>
      <c r="PGU49" s="523"/>
      <c r="PGV49" s="523"/>
      <c r="PGW49" s="523"/>
      <c r="PGX49" s="523"/>
      <c r="PGY49" s="523"/>
      <c r="PGZ49" s="523"/>
      <c r="PHA49" s="523"/>
      <c r="PHB49" s="523"/>
      <c r="PHC49" s="523"/>
      <c r="PHD49" s="523"/>
      <c r="PHE49" s="523"/>
      <c r="PHF49" s="523"/>
      <c r="PHG49" s="523"/>
      <c r="PHH49" s="523"/>
      <c r="PHI49" s="523"/>
      <c r="PHJ49" s="523"/>
      <c r="PHK49" s="523"/>
      <c r="PHL49" s="523"/>
      <c r="PHM49" s="523"/>
      <c r="PHN49" s="523"/>
      <c r="PHO49" s="523"/>
      <c r="PHP49" s="523"/>
      <c r="PHQ49" s="523"/>
      <c r="PHR49" s="523"/>
      <c r="PHS49" s="523"/>
      <c r="PHT49" s="523"/>
      <c r="PHU49" s="523"/>
      <c r="PHV49" s="523"/>
      <c r="PHW49" s="523"/>
      <c r="PHX49" s="523"/>
      <c r="PHY49" s="523"/>
      <c r="PHZ49" s="523"/>
      <c r="PIA49" s="523"/>
      <c r="PIB49" s="523"/>
      <c r="PIC49" s="523"/>
      <c r="PID49" s="523"/>
      <c r="PIE49" s="523"/>
      <c r="PIF49" s="523"/>
      <c r="PIG49" s="523"/>
      <c r="PIH49" s="523"/>
      <c r="PII49" s="523"/>
      <c r="PIJ49" s="523"/>
      <c r="PIK49" s="523"/>
      <c r="PIL49" s="523"/>
      <c r="PIM49" s="523"/>
      <c r="PIN49" s="523"/>
      <c r="PIO49" s="523"/>
      <c r="PIP49" s="523"/>
      <c r="PIQ49" s="523"/>
      <c r="PIR49" s="523"/>
      <c r="PIS49" s="523"/>
      <c r="PIT49" s="523"/>
      <c r="PIU49" s="523"/>
      <c r="PIV49" s="523"/>
      <c r="PIW49" s="523"/>
      <c r="PIX49" s="523"/>
      <c r="PIY49" s="523"/>
      <c r="PIZ49" s="523"/>
      <c r="PJA49" s="523"/>
      <c r="PJB49" s="523"/>
      <c r="PJC49" s="523"/>
      <c r="PJD49" s="523"/>
      <c r="PJE49" s="523"/>
      <c r="PJF49" s="523"/>
      <c r="PJG49" s="523"/>
      <c r="PJH49" s="523"/>
      <c r="PJI49" s="523"/>
      <c r="PJJ49" s="523"/>
      <c r="PJK49" s="523"/>
      <c r="PJL49" s="523"/>
      <c r="PJM49" s="523"/>
      <c r="PJN49" s="523"/>
      <c r="PJO49" s="523"/>
      <c r="PJP49" s="523"/>
      <c r="PJQ49" s="523"/>
      <c r="PJR49" s="523"/>
      <c r="PJS49" s="523"/>
      <c r="PJT49" s="523"/>
      <c r="PJU49" s="523"/>
      <c r="PJV49" s="523"/>
      <c r="PJW49" s="523"/>
      <c r="PJX49" s="523"/>
      <c r="PJY49" s="523"/>
      <c r="PJZ49" s="523"/>
      <c r="PKA49" s="523"/>
      <c r="PKB49" s="523"/>
      <c r="PKC49" s="523"/>
      <c r="PKD49" s="523"/>
      <c r="PKE49" s="523"/>
      <c r="PKF49" s="523"/>
      <c r="PKG49" s="523"/>
      <c r="PKH49" s="523"/>
      <c r="PKI49" s="523"/>
      <c r="PKJ49" s="523"/>
      <c r="PKK49" s="523"/>
      <c r="PKL49" s="523"/>
      <c r="PKM49" s="523"/>
      <c r="PKN49" s="523"/>
      <c r="PKO49" s="523"/>
      <c r="PKP49" s="523"/>
      <c r="PKQ49" s="523"/>
      <c r="PKR49" s="523"/>
      <c r="PKS49" s="523"/>
      <c r="PKT49" s="523"/>
      <c r="PKU49" s="523"/>
      <c r="PKV49" s="523"/>
      <c r="PKW49" s="523"/>
      <c r="PKX49" s="523"/>
      <c r="PKY49" s="523"/>
      <c r="PKZ49" s="523"/>
      <c r="PLA49" s="523"/>
      <c r="PLB49" s="523"/>
      <c r="PLC49" s="523"/>
      <c r="PLD49" s="523"/>
      <c r="PLE49" s="523"/>
      <c r="PLF49" s="523"/>
      <c r="PLG49" s="523"/>
      <c r="PLH49" s="523"/>
      <c r="PLI49" s="523"/>
      <c r="PLJ49" s="523"/>
      <c r="PLK49" s="523"/>
      <c r="PLL49" s="523"/>
      <c r="PLM49" s="523"/>
      <c r="PLN49" s="523"/>
      <c r="PLO49" s="523"/>
      <c r="PLP49" s="523"/>
      <c r="PLQ49" s="523"/>
      <c r="PLR49" s="523"/>
      <c r="PLS49" s="523"/>
      <c r="PLT49" s="523"/>
      <c r="PLU49" s="523"/>
      <c r="PLV49" s="523"/>
      <c r="PLW49" s="523"/>
      <c r="PLX49" s="523"/>
      <c r="PLY49" s="523"/>
      <c r="PLZ49" s="523"/>
      <c r="PMA49" s="523"/>
      <c r="PMB49" s="523"/>
      <c r="PMC49" s="523"/>
      <c r="PMD49" s="523"/>
      <c r="PME49" s="523"/>
      <c r="PMF49" s="523"/>
      <c r="PMG49" s="523"/>
      <c r="PMH49" s="523"/>
      <c r="PMI49" s="523"/>
      <c r="PMJ49" s="523"/>
      <c r="PMK49" s="523"/>
      <c r="PML49" s="523"/>
      <c r="PMM49" s="523"/>
      <c r="PMN49" s="523"/>
      <c r="PMO49" s="523"/>
      <c r="PMP49" s="523"/>
      <c r="PMQ49" s="523"/>
      <c r="PMR49" s="523"/>
      <c r="PMS49" s="523"/>
      <c r="PMT49" s="523"/>
      <c r="PMU49" s="523"/>
      <c r="PMV49" s="523"/>
      <c r="PMW49" s="523"/>
      <c r="PMX49" s="523"/>
      <c r="PMY49" s="523"/>
      <c r="PMZ49" s="523"/>
      <c r="PNA49" s="523"/>
      <c r="PNB49" s="523"/>
      <c r="PNC49" s="523"/>
      <c r="PND49" s="523"/>
      <c r="PNE49" s="523"/>
      <c r="PNF49" s="523"/>
      <c r="PNG49" s="523"/>
      <c r="PNH49" s="523"/>
      <c r="PNI49" s="523"/>
      <c r="PNJ49" s="523"/>
      <c r="PNK49" s="523"/>
      <c r="PNL49" s="523"/>
      <c r="PNM49" s="523"/>
      <c r="PNN49" s="523"/>
      <c r="PNO49" s="523"/>
      <c r="PNP49" s="523"/>
      <c r="PNQ49" s="523"/>
      <c r="PNR49" s="523"/>
      <c r="PNS49" s="523"/>
      <c r="PNT49" s="523"/>
      <c r="PNU49" s="523"/>
      <c r="PNV49" s="523"/>
      <c r="PNW49" s="523"/>
      <c r="PNX49" s="523"/>
      <c r="PNY49" s="523"/>
      <c r="PNZ49" s="523"/>
      <c r="POA49" s="523"/>
      <c r="POB49" s="523"/>
      <c r="POC49" s="523"/>
      <c r="POD49" s="523"/>
      <c r="POE49" s="523"/>
      <c r="POF49" s="523"/>
      <c r="POG49" s="523"/>
      <c r="POH49" s="523"/>
      <c r="POI49" s="523"/>
      <c r="POJ49" s="523"/>
      <c r="POK49" s="523"/>
      <c r="POL49" s="523"/>
      <c r="POM49" s="523"/>
      <c r="PON49" s="523"/>
      <c r="POO49" s="523"/>
      <c r="POP49" s="523"/>
      <c r="POQ49" s="523"/>
      <c r="POR49" s="523"/>
      <c r="POS49" s="523"/>
      <c r="POT49" s="523"/>
      <c r="POU49" s="523"/>
      <c r="POV49" s="523"/>
      <c r="POW49" s="523"/>
      <c r="POX49" s="523"/>
      <c r="POY49" s="523"/>
      <c r="POZ49" s="523"/>
      <c r="PPA49" s="523"/>
      <c r="PPB49" s="523"/>
      <c r="PPC49" s="523"/>
      <c r="PPD49" s="523"/>
      <c r="PPE49" s="523"/>
      <c r="PPF49" s="523"/>
      <c r="PPG49" s="523"/>
      <c r="PPH49" s="523"/>
      <c r="PPI49" s="523"/>
      <c r="PPJ49" s="523"/>
      <c r="PPK49" s="523"/>
      <c r="PPL49" s="523"/>
      <c r="PPM49" s="523"/>
      <c r="PPN49" s="523"/>
      <c r="PPO49" s="523"/>
      <c r="PPP49" s="523"/>
      <c r="PPQ49" s="523"/>
      <c r="PPR49" s="523"/>
      <c r="PPS49" s="523"/>
      <c r="PPT49" s="523"/>
      <c r="PPU49" s="523"/>
      <c r="PPV49" s="523"/>
      <c r="PPW49" s="523"/>
      <c r="PPX49" s="523"/>
      <c r="PPY49" s="523"/>
      <c r="PPZ49" s="523"/>
      <c r="PQA49" s="523"/>
      <c r="PQB49" s="523"/>
      <c r="PQC49" s="523"/>
      <c r="PQD49" s="523"/>
      <c r="PQE49" s="523"/>
      <c r="PQF49" s="523"/>
      <c r="PQG49" s="523"/>
      <c r="PQH49" s="523"/>
      <c r="PQI49" s="523"/>
      <c r="PQJ49" s="523"/>
      <c r="PQK49" s="523"/>
      <c r="PQL49" s="523"/>
      <c r="PQM49" s="523"/>
      <c r="PQN49" s="523"/>
      <c r="PQO49" s="523"/>
      <c r="PQP49" s="523"/>
      <c r="PQQ49" s="523"/>
      <c r="PQR49" s="523"/>
      <c r="PQS49" s="523"/>
      <c r="PQT49" s="523"/>
      <c r="PQU49" s="523"/>
      <c r="PQV49" s="523"/>
      <c r="PQW49" s="523"/>
      <c r="PQX49" s="523"/>
      <c r="PQY49" s="523"/>
      <c r="PQZ49" s="523"/>
      <c r="PRA49" s="523"/>
      <c r="PRB49" s="523"/>
      <c r="PRC49" s="523"/>
      <c r="PRD49" s="523"/>
      <c r="PRE49" s="523"/>
      <c r="PRF49" s="523"/>
      <c r="PRG49" s="523"/>
      <c r="PRH49" s="523"/>
      <c r="PRI49" s="523"/>
      <c r="PRJ49" s="523"/>
      <c r="PRK49" s="523"/>
      <c r="PRL49" s="523"/>
      <c r="PRM49" s="523"/>
      <c r="PRN49" s="523"/>
      <c r="PRO49" s="523"/>
      <c r="PRP49" s="523"/>
      <c r="PRQ49" s="523"/>
      <c r="PRR49" s="523"/>
      <c r="PRS49" s="523"/>
      <c r="PRT49" s="523"/>
      <c r="PRU49" s="523"/>
      <c r="PRV49" s="523"/>
      <c r="PRW49" s="523"/>
      <c r="PRX49" s="523"/>
      <c r="PRY49" s="523"/>
      <c r="PRZ49" s="523"/>
      <c r="PSA49" s="523"/>
      <c r="PSB49" s="523"/>
      <c r="PSC49" s="523"/>
      <c r="PSD49" s="523"/>
      <c r="PSE49" s="523"/>
      <c r="PSF49" s="523"/>
      <c r="PSG49" s="523"/>
      <c r="PSH49" s="523"/>
      <c r="PSI49" s="523"/>
      <c r="PSJ49" s="523"/>
      <c r="PSK49" s="523"/>
      <c r="PSL49" s="523"/>
      <c r="PSM49" s="523"/>
      <c r="PSN49" s="523"/>
      <c r="PSO49" s="523"/>
      <c r="PSP49" s="523"/>
      <c r="PSQ49" s="523"/>
      <c r="PSR49" s="523"/>
      <c r="PSS49" s="523"/>
      <c r="PST49" s="523"/>
      <c r="PSU49" s="523"/>
      <c r="PSV49" s="523"/>
      <c r="PSW49" s="523"/>
      <c r="PSX49" s="523"/>
      <c r="PSY49" s="523"/>
      <c r="PSZ49" s="523"/>
      <c r="PTA49" s="523"/>
      <c r="PTB49" s="523"/>
      <c r="PTC49" s="523"/>
      <c r="PTD49" s="523"/>
      <c r="PTE49" s="523"/>
      <c r="PTF49" s="523"/>
      <c r="PTG49" s="523"/>
      <c r="PTH49" s="523"/>
      <c r="PTI49" s="523"/>
      <c r="PTJ49" s="523"/>
      <c r="PTK49" s="523"/>
      <c r="PTL49" s="523"/>
      <c r="PTM49" s="523"/>
      <c r="PTN49" s="523"/>
      <c r="PTO49" s="523"/>
      <c r="PTP49" s="523"/>
      <c r="PTQ49" s="523"/>
      <c r="PTR49" s="523"/>
      <c r="PTS49" s="523"/>
      <c r="PTT49" s="523"/>
      <c r="PTU49" s="523"/>
      <c r="PTV49" s="523"/>
      <c r="PTW49" s="523"/>
      <c r="PTX49" s="523"/>
      <c r="PTY49" s="523"/>
      <c r="PTZ49" s="523"/>
      <c r="PUA49" s="523"/>
      <c r="PUB49" s="523"/>
      <c r="PUC49" s="523"/>
      <c r="PUD49" s="523"/>
      <c r="PUE49" s="523"/>
      <c r="PUF49" s="523"/>
      <c r="PUG49" s="523"/>
      <c r="PUH49" s="523"/>
      <c r="PUI49" s="523"/>
      <c r="PUJ49" s="523"/>
      <c r="PUK49" s="523"/>
      <c r="PUL49" s="523"/>
      <c r="PUM49" s="523"/>
      <c r="PUN49" s="523"/>
      <c r="PUO49" s="523"/>
      <c r="PUP49" s="523"/>
      <c r="PUQ49" s="523"/>
      <c r="PUR49" s="523"/>
      <c r="PUS49" s="523"/>
      <c r="PUT49" s="523"/>
      <c r="PUU49" s="523"/>
      <c r="PUV49" s="523"/>
      <c r="PUW49" s="523"/>
      <c r="PUX49" s="523"/>
      <c r="PUY49" s="523"/>
      <c r="PUZ49" s="523"/>
      <c r="PVA49" s="523"/>
      <c r="PVB49" s="523"/>
      <c r="PVC49" s="523"/>
      <c r="PVD49" s="523"/>
      <c r="PVE49" s="523"/>
      <c r="PVF49" s="523"/>
      <c r="PVG49" s="523"/>
      <c r="PVH49" s="523"/>
      <c r="PVI49" s="523"/>
      <c r="PVJ49" s="523"/>
      <c r="PVK49" s="523"/>
      <c r="PVL49" s="523"/>
      <c r="PVM49" s="523"/>
      <c r="PVN49" s="523"/>
      <c r="PVO49" s="523"/>
      <c r="PVP49" s="523"/>
      <c r="PVQ49" s="523"/>
      <c r="PVR49" s="523"/>
      <c r="PVS49" s="523"/>
      <c r="PVT49" s="523"/>
      <c r="PVU49" s="523"/>
      <c r="PVV49" s="523"/>
      <c r="PVW49" s="523"/>
      <c r="PVX49" s="523"/>
      <c r="PVY49" s="523"/>
      <c r="PVZ49" s="523"/>
      <c r="PWA49" s="523"/>
      <c r="PWB49" s="523"/>
      <c r="PWC49" s="523"/>
      <c r="PWD49" s="523"/>
      <c r="PWE49" s="523"/>
      <c r="PWF49" s="523"/>
      <c r="PWG49" s="523"/>
      <c r="PWH49" s="523"/>
      <c r="PWI49" s="523"/>
      <c r="PWJ49" s="523"/>
      <c r="PWK49" s="523"/>
      <c r="PWL49" s="523"/>
      <c r="PWM49" s="523"/>
      <c r="PWN49" s="523"/>
      <c r="PWO49" s="523"/>
      <c r="PWP49" s="523"/>
      <c r="PWQ49" s="523"/>
      <c r="PWR49" s="523"/>
      <c r="PWS49" s="523"/>
      <c r="PWT49" s="523"/>
      <c r="PWU49" s="523"/>
      <c r="PWV49" s="523"/>
      <c r="PWW49" s="523"/>
      <c r="PWX49" s="523"/>
      <c r="PWY49" s="523"/>
      <c r="PWZ49" s="523"/>
      <c r="PXA49" s="523"/>
      <c r="PXB49" s="523"/>
      <c r="PXC49" s="523"/>
      <c r="PXD49" s="523"/>
      <c r="PXE49" s="523"/>
      <c r="PXF49" s="523"/>
      <c r="PXG49" s="523"/>
      <c r="PXH49" s="523"/>
      <c r="PXI49" s="523"/>
      <c r="PXJ49" s="523"/>
      <c r="PXK49" s="523"/>
      <c r="PXL49" s="523"/>
      <c r="PXM49" s="523"/>
      <c r="PXN49" s="523"/>
      <c r="PXO49" s="523"/>
      <c r="PXP49" s="523"/>
      <c r="PXQ49" s="523"/>
      <c r="PXR49" s="523"/>
      <c r="PXS49" s="523"/>
      <c r="PXT49" s="523"/>
      <c r="PXU49" s="523"/>
      <c r="PXV49" s="523"/>
      <c r="PXW49" s="523"/>
      <c r="PXX49" s="523"/>
      <c r="PXY49" s="523"/>
      <c r="PXZ49" s="523"/>
      <c r="PYA49" s="523"/>
      <c r="PYB49" s="523"/>
      <c r="PYC49" s="523"/>
      <c r="PYD49" s="523"/>
      <c r="PYE49" s="523"/>
      <c r="PYF49" s="523"/>
      <c r="PYG49" s="523"/>
      <c r="PYH49" s="523"/>
      <c r="PYI49" s="523"/>
      <c r="PYJ49" s="523"/>
      <c r="PYK49" s="523"/>
      <c r="PYL49" s="523"/>
      <c r="PYM49" s="523"/>
      <c r="PYN49" s="523"/>
      <c r="PYO49" s="523"/>
      <c r="PYP49" s="523"/>
      <c r="PYQ49" s="523"/>
      <c r="PYR49" s="523"/>
      <c r="PYS49" s="523"/>
      <c r="PYT49" s="523"/>
      <c r="PYU49" s="523"/>
      <c r="PYV49" s="523"/>
      <c r="PYW49" s="523"/>
      <c r="PYX49" s="523"/>
      <c r="PYY49" s="523"/>
      <c r="PYZ49" s="523"/>
      <c r="PZA49" s="523"/>
      <c r="PZB49" s="523"/>
      <c r="PZC49" s="523"/>
      <c r="PZD49" s="523"/>
      <c r="PZE49" s="523"/>
      <c r="PZF49" s="523"/>
      <c r="PZG49" s="523"/>
      <c r="PZH49" s="523"/>
      <c r="PZI49" s="523"/>
      <c r="PZJ49" s="523"/>
      <c r="PZK49" s="523"/>
      <c r="PZL49" s="523"/>
      <c r="PZM49" s="523"/>
      <c r="PZN49" s="523"/>
      <c r="PZO49" s="523"/>
      <c r="PZP49" s="523"/>
      <c r="PZQ49" s="523"/>
      <c r="PZR49" s="523"/>
      <c r="PZS49" s="523"/>
      <c r="PZT49" s="523"/>
      <c r="PZU49" s="523"/>
      <c r="PZV49" s="523"/>
      <c r="PZW49" s="523"/>
      <c r="PZX49" s="523"/>
      <c r="PZY49" s="523"/>
      <c r="PZZ49" s="523"/>
      <c r="QAA49" s="523"/>
      <c r="QAB49" s="523"/>
      <c r="QAC49" s="523"/>
      <c r="QAD49" s="523"/>
      <c r="QAE49" s="523"/>
      <c r="QAF49" s="523"/>
      <c r="QAG49" s="523"/>
      <c r="QAH49" s="523"/>
      <c r="QAI49" s="523"/>
      <c r="QAJ49" s="523"/>
      <c r="QAK49" s="523"/>
      <c r="QAL49" s="523"/>
      <c r="QAM49" s="523"/>
      <c r="QAN49" s="523"/>
      <c r="QAO49" s="523"/>
      <c r="QAP49" s="523"/>
      <c r="QAQ49" s="523"/>
      <c r="QAR49" s="523"/>
      <c r="QAS49" s="523"/>
      <c r="QAT49" s="523"/>
      <c r="QAU49" s="523"/>
      <c r="QAV49" s="523"/>
      <c r="QAW49" s="523"/>
      <c r="QAX49" s="523"/>
      <c r="QAY49" s="523"/>
      <c r="QAZ49" s="523"/>
      <c r="QBA49" s="523"/>
      <c r="QBB49" s="523"/>
      <c r="QBC49" s="523"/>
      <c r="QBD49" s="523"/>
      <c r="QBE49" s="523"/>
      <c r="QBF49" s="523"/>
      <c r="QBG49" s="523"/>
      <c r="QBH49" s="523"/>
      <c r="QBI49" s="523"/>
      <c r="QBJ49" s="523"/>
      <c r="QBK49" s="523"/>
      <c r="QBL49" s="523"/>
      <c r="QBM49" s="523"/>
      <c r="QBN49" s="523"/>
      <c r="QBO49" s="523"/>
      <c r="QBP49" s="523"/>
      <c r="QBQ49" s="523"/>
      <c r="QBR49" s="523"/>
      <c r="QBS49" s="523"/>
      <c r="QBT49" s="523"/>
      <c r="QBU49" s="523"/>
      <c r="QBV49" s="523"/>
      <c r="QBW49" s="523"/>
      <c r="QBX49" s="523"/>
      <c r="QBY49" s="523"/>
      <c r="QBZ49" s="523"/>
      <c r="QCA49" s="523"/>
      <c r="QCB49" s="523"/>
      <c r="QCC49" s="523"/>
      <c r="QCD49" s="523"/>
      <c r="QCE49" s="523"/>
      <c r="QCF49" s="523"/>
      <c r="QCG49" s="523"/>
      <c r="QCH49" s="523"/>
      <c r="QCI49" s="523"/>
      <c r="QCJ49" s="523"/>
      <c r="QCK49" s="523"/>
      <c r="QCL49" s="523"/>
      <c r="QCM49" s="523"/>
      <c r="QCN49" s="523"/>
      <c r="QCO49" s="523"/>
      <c r="QCP49" s="523"/>
      <c r="QCQ49" s="523"/>
      <c r="QCR49" s="523"/>
      <c r="QCS49" s="523"/>
      <c r="QCT49" s="523"/>
      <c r="QCU49" s="523"/>
      <c r="QCV49" s="523"/>
      <c r="QCW49" s="523"/>
      <c r="QCX49" s="523"/>
      <c r="QCY49" s="523"/>
      <c r="QCZ49" s="523"/>
      <c r="QDA49" s="523"/>
      <c r="QDB49" s="523"/>
      <c r="QDC49" s="523"/>
      <c r="QDD49" s="523"/>
      <c r="QDE49" s="523"/>
      <c r="QDF49" s="523"/>
      <c r="QDG49" s="523"/>
      <c r="QDH49" s="523"/>
      <c r="QDI49" s="523"/>
      <c r="QDJ49" s="523"/>
      <c r="QDK49" s="523"/>
      <c r="QDL49" s="523"/>
      <c r="QDM49" s="523"/>
      <c r="QDN49" s="523"/>
      <c r="QDO49" s="523"/>
      <c r="QDP49" s="523"/>
      <c r="QDQ49" s="523"/>
      <c r="QDR49" s="523"/>
      <c r="QDS49" s="523"/>
      <c r="QDT49" s="523"/>
      <c r="QDU49" s="523"/>
      <c r="QDV49" s="523"/>
      <c r="QDW49" s="523"/>
      <c r="QDX49" s="523"/>
      <c r="QDY49" s="523"/>
      <c r="QDZ49" s="523"/>
      <c r="QEA49" s="523"/>
      <c r="QEB49" s="523"/>
      <c r="QEC49" s="523"/>
      <c r="QED49" s="523"/>
      <c r="QEE49" s="523"/>
      <c r="QEF49" s="523"/>
      <c r="QEG49" s="523"/>
      <c r="QEH49" s="523"/>
      <c r="QEI49" s="523"/>
      <c r="QEJ49" s="523"/>
      <c r="QEK49" s="523"/>
      <c r="QEL49" s="523"/>
      <c r="QEM49" s="523"/>
      <c r="QEN49" s="523"/>
      <c r="QEO49" s="523"/>
      <c r="QEP49" s="523"/>
      <c r="QEQ49" s="523"/>
      <c r="QER49" s="523"/>
      <c r="QES49" s="523"/>
      <c r="QET49" s="523"/>
      <c r="QEU49" s="523"/>
      <c r="QEV49" s="523"/>
      <c r="QEW49" s="523"/>
      <c r="QEX49" s="523"/>
      <c r="QEY49" s="523"/>
      <c r="QEZ49" s="523"/>
      <c r="QFA49" s="523"/>
      <c r="QFB49" s="523"/>
      <c r="QFC49" s="523"/>
      <c r="QFD49" s="523"/>
      <c r="QFE49" s="523"/>
      <c r="QFF49" s="523"/>
      <c r="QFG49" s="523"/>
      <c r="QFH49" s="523"/>
      <c r="QFI49" s="523"/>
      <c r="QFJ49" s="523"/>
      <c r="QFK49" s="523"/>
      <c r="QFL49" s="523"/>
      <c r="QFM49" s="523"/>
      <c r="QFN49" s="523"/>
      <c r="QFO49" s="523"/>
      <c r="QFP49" s="523"/>
      <c r="QFQ49" s="523"/>
      <c r="QFR49" s="523"/>
      <c r="QFS49" s="523"/>
      <c r="QFT49" s="523"/>
      <c r="QFU49" s="523"/>
      <c r="QFV49" s="523"/>
      <c r="QFW49" s="523"/>
      <c r="QFX49" s="523"/>
      <c r="QFY49" s="523"/>
      <c r="QFZ49" s="523"/>
      <c r="QGA49" s="523"/>
      <c r="QGB49" s="523"/>
      <c r="QGC49" s="523"/>
      <c r="QGD49" s="523"/>
      <c r="QGE49" s="523"/>
      <c r="QGF49" s="523"/>
      <c r="QGG49" s="523"/>
      <c r="QGH49" s="523"/>
      <c r="QGI49" s="523"/>
      <c r="QGJ49" s="523"/>
      <c r="QGK49" s="523"/>
      <c r="QGL49" s="523"/>
      <c r="QGM49" s="523"/>
      <c r="QGN49" s="523"/>
      <c r="QGO49" s="523"/>
      <c r="QGP49" s="523"/>
      <c r="QGQ49" s="523"/>
      <c r="QGR49" s="523"/>
      <c r="QGS49" s="523"/>
      <c r="QGT49" s="523"/>
      <c r="QGU49" s="523"/>
      <c r="QGV49" s="523"/>
      <c r="QGW49" s="523"/>
      <c r="QGX49" s="523"/>
      <c r="QGY49" s="523"/>
      <c r="QGZ49" s="523"/>
      <c r="QHA49" s="523"/>
      <c r="QHB49" s="523"/>
      <c r="QHC49" s="523"/>
      <c r="QHD49" s="523"/>
      <c r="QHE49" s="523"/>
      <c r="QHF49" s="523"/>
      <c r="QHG49" s="523"/>
      <c r="QHH49" s="523"/>
      <c r="QHI49" s="523"/>
      <c r="QHJ49" s="523"/>
      <c r="QHK49" s="523"/>
      <c r="QHL49" s="523"/>
      <c r="QHM49" s="523"/>
      <c r="QHN49" s="523"/>
      <c r="QHO49" s="523"/>
      <c r="QHP49" s="523"/>
      <c r="QHQ49" s="523"/>
      <c r="QHR49" s="523"/>
      <c r="QHS49" s="523"/>
      <c r="QHT49" s="523"/>
      <c r="QHU49" s="523"/>
      <c r="QHV49" s="523"/>
      <c r="QHW49" s="523"/>
      <c r="QHX49" s="523"/>
      <c r="QHY49" s="523"/>
      <c r="QHZ49" s="523"/>
      <c r="QIA49" s="523"/>
      <c r="QIB49" s="523"/>
      <c r="QIC49" s="523"/>
      <c r="QID49" s="523"/>
      <c r="QIE49" s="523"/>
      <c r="QIF49" s="523"/>
      <c r="QIG49" s="523"/>
      <c r="QIH49" s="523"/>
      <c r="QII49" s="523"/>
      <c r="QIJ49" s="523"/>
      <c r="QIK49" s="523"/>
      <c r="QIL49" s="523"/>
      <c r="QIM49" s="523"/>
      <c r="QIN49" s="523"/>
      <c r="QIO49" s="523"/>
      <c r="QIP49" s="523"/>
      <c r="QIQ49" s="523"/>
      <c r="QIR49" s="523"/>
      <c r="QIS49" s="523"/>
      <c r="QIT49" s="523"/>
      <c r="QIU49" s="523"/>
      <c r="QIV49" s="523"/>
      <c r="QIW49" s="523"/>
      <c r="QIX49" s="523"/>
      <c r="QIY49" s="523"/>
      <c r="QIZ49" s="523"/>
      <c r="QJA49" s="523"/>
      <c r="QJB49" s="523"/>
      <c r="QJC49" s="523"/>
      <c r="QJD49" s="523"/>
      <c r="QJE49" s="523"/>
      <c r="QJF49" s="523"/>
      <c r="QJG49" s="523"/>
      <c r="QJH49" s="523"/>
      <c r="QJI49" s="523"/>
      <c r="QJJ49" s="523"/>
      <c r="QJK49" s="523"/>
      <c r="QJL49" s="523"/>
      <c r="QJM49" s="523"/>
      <c r="QJN49" s="523"/>
      <c r="QJO49" s="523"/>
      <c r="QJP49" s="523"/>
      <c r="QJQ49" s="523"/>
      <c r="QJR49" s="523"/>
      <c r="QJS49" s="523"/>
      <c r="QJT49" s="523"/>
      <c r="QJU49" s="523"/>
      <c r="QJV49" s="523"/>
      <c r="QJW49" s="523"/>
      <c r="QJX49" s="523"/>
      <c r="QJY49" s="523"/>
      <c r="QJZ49" s="523"/>
      <c r="QKA49" s="523"/>
      <c r="QKB49" s="523"/>
      <c r="QKC49" s="523"/>
      <c r="QKD49" s="523"/>
      <c r="QKE49" s="523"/>
      <c r="QKF49" s="523"/>
      <c r="QKG49" s="523"/>
      <c r="QKH49" s="523"/>
      <c r="QKI49" s="523"/>
      <c r="QKJ49" s="523"/>
      <c r="QKK49" s="523"/>
      <c r="QKL49" s="523"/>
      <c r="QKM49" s="523"/>
      <c r="QKN49" s="523"/>
      <c r="QKO49" s="523"/>
      <c r="QKP49" s="523"/>
      <c r="QKQ49" s="523"/>
      <c r="QKR49" s="523"/>
      <c r="QKS49" s="523"/>
      <c r="QKT49" s="523"/>
      <c r="QKU49" s="523"/>
      <c r="QKV49" s="523"/>
      <c r="QKW49" s="523"/>
      <c r="QKX49" s="523"/>
      <c r="QKY49" s="523"/>
      <c r="QKZ49" s="523"/>
      <c r="QLA49" s="523"/>
      <c r="QLB49" s="523"/>
      <c r="QLC49" s="523"/>
      <c r="QLD49" s="523"/>
      <c r="QLE49" s="523"/>
      <c r="QLF49" s="523"/>
      <c r="QLG49" s="523"/>
      <c r="QLH49" s="523"/>
      <c r="QLI49" s="523"/>
      <c r="QLJ49" s="523"/>
      <c r="QLK49" s="523"/>
      <c r="QLL49" s="523"/>
      <c r="QLM49" s="523"/>
      <c r="QLN49" s="523"/>
      <c r="QLO49" s="523"/>
      <c r="QLP49" s="523"/>
      <c r="QLQ49" s="523"/>
      <c r="QLR49" s="523"/>
      <c r="QLS49" s="523"/>
      <c r="QLT49" s="523"/>
      <c r="QLU49" s="523"/>
      <c r="QLV49" s="523"/>
      <c r="QLW49" s="523"/>
      <c r="QLX49" s="523"/>
      <c r="QLY49" s="523"/>
      <c r="QLZ49" s="523"/>
      <c r="QMA49" s="523"/>
      <c r="QMB49" s="523"/>
      <c r="QMC49" s="523"/>
      <c r="QMD49" s="523"/>
      <c r="QME49" s="523"/>
      <c r="QMF49" s="523"/>
      <c r="QMG49" s="523"/>
      <c r="QMH49" s="523"/>
      <c r="QMI49" s="523"/>
      <c r="QMJ49" s="523"/>
      <c r="QMK49" s="523"/>
      <c r="QML49" s="523"/>
      <c r="QMM49" s="523"/>
      <c r="QMN49" s="523"/>
      <c r="QMO49" s="523"/>
      <c r="QMP49" s="523"/>
      <c r="QMQ49" s="523"/>
      <c r="QMR49" s="523"/>
      <c r="QMS49" s="523"/>
      <c r="QMT49" s="523"/>
      <c r="QMU49" s="523"/>
      <c r="QMV49" s="523"/>
      <c r="QMW49" s="523"/>
      <c r="QMX49" s="523"/>
      <c r="QMY49" s="523"/>
      <c r="QMZ49" s="523"/>
      <c r="QNA49" s="523"/>
      <c r="QNB49" s="523"/>
      <c r="QNC49" s="523"/>
      <c r="QND49" s="523"/>
      <c r="QNE49" s="523"/>
      <c r="QNF49" s="523"/>
      <c r="QNG49" s="523"/>
      <c r="QNH49" s="523"/>
      <c r="QNI49" s="523"/>
      <c r="QNJ49" s="523"/>
      <c r="QNK49" s="523"/>
      <c r="QNL49" s="523"/>
      <c r="QNM49" s="523"/>
      <c r="QNN49" s="523"/>
      <c r="QNO49" s="523"/>
      <c r="QNP49" s="523"/>
      <c r="QNQ49" s="523"/>
      <c r="QNR49" s="523"/>
      <c r="QNS49" s="523"/>
      <c r="QNT49" s="523"/>
      <c r="QNU49" s="523"/>
      <c r="QNV49" s="523"/>
      <c r="QNW49" s="523"/>
      <c r="QNX49" s="523"/>
      <c r="QNY49" s="523"/>
      <c r="QNZ49" s="523"/>
      <c r="QOA49" s="523"/>
      <c r="QOB49" s="523"/>
      <c r="QOC49" s="523"/>
      <c r="QOD49" s="523"/>
      <c r="QOE49" s="523"/>
      <c r="QOF49" s="523"/>
      <c r="QOG49" s="523"/>
      <c r="QOH49" s="523"/>
      <c r="QOI49" s="523"/>
      <c r="QOJ49" s="523"/>
      <c r="QOK49" s="523"/>
      <c r="QOL49" s="523"/>
      <c r="QOM49" s="523"/>
      <c r="QON49" s="523"/>
      <c r="QOO49" s="523"/>
      <c r="QOP49" s="523"/>
      <c r="QOQ49" s="523"/>
      <c r="QOR49" s="523"/>
      <c r="QOS49" s="523"/>
      <c r="QOT49" s="523"/>
      <c r="QOU49" s="523"/>
      <c r="QOV49" s="523"/>
      <c r="QOW49" s="523"/>
      <c r="QOX49" s="523"/>
      <c r="QOY49" s="523"/>
      <c r="QOZ49" s="523"/>
      <c r="QPA49" s="523"/>
      <c r="QPB49" s="523"/>
      <c r="QPC49" s="523"/>
      <c r="QPD49" s="523"/>
      <c r="QPE49" s="523"/>
      <c r="QPF49" s="523"/>
      <c r="QPG49" s="523"/>
      <c r="QPH49" s="523"/>
      <c r="QPI49" s="523"/>
      <c r="QPJ49" s="523"/>
      <c r="QPK49" s="523"/>
      <c r="QPL49" s="523"/>
      <c r="QPM49" s="523"/>
      <c r="QPN49" s="523"/>
      <c r="QPO49" s="523"/>
      <c r="QPP49" s="523"/>
      <c r="QPQ49" s="523"/>
      <c r="QPR49" s="523"/>
      <c r="QPS49" s="523"/>
      <c r="QPT49" s="523"/>
      <c r="QPU49" s="523"/>
      <c r="QPV49" s="523"/>
      <c r="QPW49" s="523"/>
      <c r="QPX49" s="523"/>
      <c r="QPY49" s="523"/>
      <c r="QPZ49" s="523"/>
      <c r="QQA49" s="523"/>
      <c r="QQB49" s="523"/>
      <c r="QQC49" s="523"/>
      <c r="QQD49" s="523"/>
      <c r="QQE49" s="523"/>
      <c r="QQF49" s="523"/>
      <c r="QQG49" s="523"/>
      <c r="QQH49" s="523"/>
      <c r="QQI49" s="523"/>
      <c r="QQJ49" s="523"/>
      <c r="QQK49" s="523"/>
      <c r="QQL49" s="523"/>
      <c r="QQM49" s="523"/>
      <c r="QQN49" s="523"/>
      <c r="QQO49" s="523"/>
      <c r="QQP49" s="523"/>
      <c r="QQQ49" s="523"/>
      <c r="QQR49" s="523"/>
      <c r="QQS49" s="523"/>
      <c r="QQT49" s="523"/>
      <c r="QQU49" s="523"/>
      <c r="QQV49" s="523"/>
      <c r="QQW49" s="523"/>
      <c r="QQX49" s="523"/>
      <c r="QQY49" s="523"/>
      <c r="QQZ49" s="523"/>
      <c r="QRA49" s="523"/>
      <c r="QRB49" s="523"/>
      <c r="QRC49" s="523"/>
      <c r="QRD49" s="523"/>
      <c r="QRE49" s="523"/>
      <c r="QRF49" s="523"/>
      <c r="QRG49" s="523"/>
      <c r="QRH49" s="523"/>
      <c r="QRI49" s="523"/>
      <c r="QRJ49" s="523"/>
      <c r="QRK49" s="523"/>
      <c r="QRL49" s="523"/>
      <c r="QRM49" s="523"/>
      <c r="QRN49" s="523"/>
      <c r="QRO49" s="523"/>
      <c r="QRP49" s="523"/>
      <c r="QRQ49" s="523"/>
      <c r="QRR49" s="523"/>
      <c r="QRS49" s="523"/>
      <c r="QRT49" s="523"/>
      <c r="QRU49" s="523"/>
      <c r="QRV49" s="523"/>
      <c r="QRW49" s="523"/>
      <c r="QRX49" s="523"/>
      <c r="QRY49" s="523"/>
      <c r="QRZ49" s="523"/>
      <c r="QSA49" s="523"/>
      <c r="QSB49" s="523"/>
      <c r="QSC49" s="523"/>
      <c r="QSD49" s="523"/>
      <c r="QSE49" s="523"/>
      <c r="QSF49" s="523"/>
      <c r="QSG49" s="523"/>
      <c r="QSH49" s="523"/>
      <c r="QSI49" s="523"/>
      <c r="QSJ49" s="523"/>
      <c r="QSK49" s="523"/>
      <c r="QSL49" s="523"/>
      <c r="QSM49" s="523"/>
      <c r="QSN49" s="523"/>
      <c r="QSO49" s="523"/>
      <c r="QSP49" s="523"/>
      <c r="QSQ49" s="523"/>
      <c r="QSR49" s="523"/>
      <c r="QSS49" s="523"/>
      <c r="QST49" s="523"/>
      <c r="QSU49" s="523"/>
      <c r="QSV49" s="523"/>
      <c r="QSW49" s="523"/>
      <c r="QSX49" s="523"/>
      <c r="QSY49" s="523"/>
      <c r="QSZ49" s="523"/>
      <c r="QTA49" s="523"/>
      <c r="QTB49" s="523"/>
      <c r="QTC49" s="523"/>
      <c r="QTD49" s="523"/>
      <c r="QTE49" s="523"/>
      <c r="QTF49" s="523"/>
      <c r="QTG49" s="523"/>
      <c r="QTH49" s="523"/>
      <c r="QTI49" s="523"/>
      <c r="QTJ49" s="523"/>
      <c r="QTK49" s="523"/>
      <c r="QTL49" s="523"/>
      <c r="QTM49" s="523"/>
      <c r="QTN49" s="523"/>
      <c r="QTO49" s="523"/>
      <c r="QTP49" s="523"/>
      <c r="QTQ49" s="523"/>
      <c r="QTR49" s="523"/>
      <c r="QTS49" s="523"/>
      <c r="QTT49" s="523"/>
      <c r="QTU49" s="523"/>
      <c r="QTV49" s="523"/>
      <c r="QTW49" s="523"/>
      <c r="QTX49" s="523"/>
      <c r="QTY49" s="523"/>
      <c r="QTZ49" s="523"/>
      <c r="QUA49" s="523"/>
      <c r="QUB49" s="523"/>
      <c r="QUC49" s="523"/>
      <c r="QUD49" s="523"/>
      <c r="QUE49" s="523"/>
      <c r="QUF49" s="523"/>
      <c r="QUG49" s="523"/>
      <c r="QUH49" s="523"/>
      <c r="QUI49" s="523"/>
      <c r="QUJ49" s="523"/>
      <c r="QUK49" s="523"/>
      <c r="QUL49" s="523"/>
      <c r="QUM49" s="523"/>
      <c r="QUN49" s="523"/>
      <c r="QUO49" s="523"/>
      <c r="QUP49" s="523"/>
      <c r="QUQ49" s="523"/>
      <c r="QUR49" s="523"/>
      <c r="QUS49" s="523"/>
      <c r="QUT49" s="523"/>
      <c r="QUU49" s="523"/>
      <c r="QUV49" s="523"/>
      <c r="QUW49" s="523"/>
      <c r="QUX49" s="523"/>
      <c r="QUY49" s="523"/>
      <c r="QUZ49" s="523"/>
      <c r="QVA49" s="523"/>
      <c r="QVB49" s="523"/>
      <c r="QVC49" s="523"/>
      <c r="QVD49" s="523"/>
      <c r="QVE49" s="523"/>
      <c r="QVF49" s="523"/>
      <c r="QVG49" s="523"/>
      <c r="QVH49" s="523"/>
      <c r="QVI49" s="523"/>
      <c r="QVJ49" s="523"/>
      <c r="QVK49" s="523"/>
      <c r="QVL49" s="523"/>
      <c r="QVM49" s="523"/>
      <c r="QVN49" s="523"/>
      <c r="QVO49" s="523"/>
      <c r="QVP49" s="523"/>
      <c r="QVQ49" s="523"/>
      <c r="QVR49" s="523"/>
      <c r="QVS49" s="523"/>
      <c r="QVT49" s="523"/>
      <c r="QVU49" s="523"/>
      <c r="QVV49" s="523"/>
      <c r="QVW49" s="523"/>
      <c r="QVX49" s="523"/>
      <c r="QVY49" s="523"/>
      <c r="QVZ49" s="523"/>
      <c r="QWA49" s="523"/>
      <c r="QWB49" s="523"/>
      <c r="QWC49" s="523"/>
      <c r="QWD49" s="523"/>
      <c r="QWE49" s="523"/>
      <c r="QWF49" s="523"/>
      <c r="QWG49" s="523"/>
      <c r="QWH49" s="523"/>
      <c r="QWI49" s="523"/>
      <c r="QWJ49" s="523"/>
      <c r="QWK49" s="523"/>
      <c r="QWL49" s="523"/>
      <c r="QWM49" s="523"/>
      <c r="QWN49" s="523"/>
      <c r="QWO49" s="523"/>
      <c r="QWP49" s="523"/>
      <c r="QWQ49" s="523"/>
      <c r="QWR49" s="523"/>
      <c r="QWS49" s="523"/>
      <c r="QWT49" s="523"/>
      <c r="QWU49" s="523"/>
      <c r="QWV49" s="523"/>
      <c r="QWW49" s="523"/>
      <c r="QWX49" s="523"/>
      <c r="QWY49" s="523"/>
      <c r="QWZ49" s="523"/>
      <c r="QXA49" s="523"/>
      <c r="QXB49" s="523"/>
      <c r="QXC49" s="523"/>
      <c r="QXD49" s="523"/>
      <c r="QXE49" s="523"/>
      <c r="QXF49" s="523"/>
      <c r="QXG49" s="523"/>
      <c r="QXH49" s="523"/>
      <c r="QXI49" s="523"/>
      <c r="QXJ49" s="523"/>
      <c r="QXK49" s="523"/>
      <c r="QXL49" s="523"/>
      <c r="QXM49" s="523"/>
      <c r="QXN49" s="523"/>
      <c r="QXO49" s="523"/>
      <c r="QXP49" s="523"/>
      <c r="QXQ49" s="523"/>
      <c r="QXR49" s="523"/>
      <c r="QXS49" s="523"/>
      <c r="QXT49" s="523"/>
      <c r="QXU49" s="523"/>
      <c r="QXV49" s="523"/>
      <c r="QXW49" s="523"/>
      <c r="QXX49" s="523"/>
      <c r="QXY49" s="523"/>
      <c r="QXZ49" s="523"/>
      <c r="QYA49" s="523"/>
      <c r="QYB49" s="523"/>
      <c r="QYC49" s="523"/>
      <c r="QYD49" s="523"/>
      <c r="QYE49" s="523"/>
      <c r="QYF49" s="523"/>
      <c r="QYG49" s="523"/>
      <c r="QYH49" s="523"/>
      <c r="QYI49" s="523"/>
      <c r="QYJ49" s="523"/>
      <c r="QYK49" s="523"/>
      <c r="QYL49" s="523"/>
      <c r="QYM49" s="523"/>
      <c r="QYN49" s="523"/>
      <c r="QYO49" s="523"/>
      <c r="QYP49" s="523"/>
      <c r="QYQ49" s="523"/>
      <c r="QYR49" s="523"/>
      <c r="QYS49" s="523"/>
      <c r="QYT49" s="523"/>
      <c r="QYU49" s="523"/>
      <c r="QYV49" s="523"/>
      <c r="QYW49" s="523"/>
      <c r="QYX49" s="523"/>
      <c r="QYY49" s="523"/>
      <c r="QYZ49" s="523"/>
      <c r="QZA49" s="523"/>
      <c r="QZB49" s="523"/>
      <c r="QZC49" s="523"/>
      <c r="QZD49" s="523"/>
      <c r="QZE49" s="523"/>
      <c r="QZF49" s="523"/>
      <c r="QZG49" s="523"/>
      <c r="QZH49" s="523"/>
      <c r="QZI49" s="523"/>
      <c r="QZJ49" s="523"/>
      <c r="QZK49" s="523"/>
      <c r="QZL49" s="523"/>
      <c r="QZM49" s="523"/>
      <c r="QZN49" s="523"/>
      <c r="QZO49" s="523"/>
      <c r="QZP49" s="523"/>
      <c r="QZQ49" s="523"/>
      <c r="QZR49" s="523"/>
      <c r="QZS49" s="523"/>
      <c r="QZT49" s="523"/>
      <c r="QZU49" s="523"/>
      <c r="QZV49" s="523"/>
      <c r="QZW49" s="523"/>
      <c r="QZX49" s="523"/>
      <c r="QZY49" s="523"/>
      <c r="QZZ49" s="523"/>
      <c r="RAA49" s="523"/>
      <c r="RAB49" s="523"/>
      <c r="RAC49" s="523"/>
      <c r="RAD49" s="523"/>
      <c r="RAE49" s="523"/>
      <c r="RAF49" s="523"/>
      <c r="RAG49" s="523"/>
      <c r="RAH49" s="523"/>
      <c r="RAI49" s="523"/>
      <c r="RAJ49" s="523"/>
      <c r="RAK49" s="523"/>
      <c r="RAL49" s="523"/>
      <c r="RAM49" s="523"/>
      <c r="RAN49" s="523"/>
      <c r="RAO49" s="523"/>
      <c r="RAP49" s="523"/>
      <c r="RAQ49" s="523"/>
      <c r="RAR49" s="523"/>
      <c r="RAS49" s="523"/>
      <c r="RAT49" s="523"/>
      <c r="RAU49" s="523"/>
      <c r="RAV49" s="523"/>
      <c r="RAW49" s="523"/>
      <c r="RAX49" s="523"/>
      <c r="RAY49" s="523"/>
      <c r="RAZ49" s="523"/>
      <c r="RBA49" s="523"/>
      <c r="RBB49" s="523"/>
      <c r="RBC49" s="523"/>
      <c r="RBD49" s="523"/>
      <c r="RBE49" s="523"/>
      <c r="RBF49" s="523"/>
      <c r="RBG49" s="523"/>
      <c r="RBH49" s="523"/>
      <c r="RBI49" s="523"/>
      <c r="RBJ49" s="523"/>
      <c r="RBK49" s="523"/>
      <c r="RBL49" s="523"/>
      <c r="RBM49" s="523"/>
      <c r="RBN49" s="523"/>
      <c r="RBO49" s="523"/>
      <c r="RBP49" s="523"/>
      <c r="RBQ49" s="523"/>
      <c r="RBR49" s="523"/>
      <c r="RBS49" s="523"/>
      <c r="RBT49" s="523"/>
      <c r="RBU49" s="523"/>
      <c r="RBV49" s="523"/>
      <c r="RBW49" s="523"/>
      <c r="RBX49" s="523"/>
      <c r="RBY49" s="523"/>
      <c r="RBZ49" s="523"/>
      <c r="RCA49" s="523"/>
      <c r="RCB49" s="523"/>
      <c r="RCC49" s="523"/>
      <c r="RCD49" s="523"/>
      <c r="RCE49" s="523"/>
      <c r="RCF49" s="523"/>
      <c r="RCG49" s="523"/>
      <c r="RCH49" s="523"/>
      <c r="RCI49" s="523"/>
      <c r="RCJ49" s="523"/>
      <c r="RCK49" s="523"/>
      <c r="RCL49" s="523"/>
      <c r="RCM49" s="523"/>
      <c r="RCN49" s="523"/>
      <c r="RCO49" s="523"/>
      <c r="RCP49" s="523"/>
      <c r="RCQ49" s="523"/>
      <c r="RCR49" s="523"/>
      <c r="RCS49" s="523"/>
      <c r="RCT49" s="523"/>
      <c r="RCU49" s="523"/>
      <c r="RCV49" s="523"/>
      <c r="RCW49" s="523"/>
      <c r="RCX49" s="523"/>
      <c r="RCY49" s="523"/>
      <c r="RCZ49" s="523"/>
      <c r="RDA49" s="523"/>
      <c r="RDB49" s="523"/>
      <c r="RDC49" s="523"/>
      <c r="RDD49" s="523"/>
      <c r="RDE49" s="523"/>
      <c r="RDF49" s="523"/>
      <c r="RDG49" s="523"/>
      <c r="RDH49" s="523"/>
      <c r="RDI49" s="523"/>
      <c r="RDJ49" s="523"/>
      <c r="RDK49" s="523"/>
      <c r="RDL49" s="523"/>
      <c r="RDM49" s="523"/>
      <c r="RDN49" s="523"/>
      <c r="RDO49" s="523"/>
      <c r="RDP49" s="523"/>
      <c r="RDQ49" s="523"/>
      <c r="RDR49" s="523"/>
      <c r="RDS49" s="523"/>
      <c r="RDT49" s="523"/>
      <c r="RDU49" s="523"/>
      <c r="RDV49" s="523"/>
      <c r="RDW49" s="523"/>
      <c r="RDX49" s="523"/>
      <c r="RDY49" s="523"/>
      <c r="RDZ49" s="523"/>
      <c r="REA49" s="523"/>
      <c r="REB49" s="523"/>
      <c r="REC49" s="523"/>
      <c r="RED49" s="523"/>
      <c r="REE49" s="523"/>
      <c r="REF49" s="523"/>
      <c r="REG49" s="523"/>
      <c r="REH49" s="523"/>
      <c r="REI49" s="523"/>
      <c r="REJ49" s="523"/>
      <c r="REK49" s="523"/>
      <c r="REL49" s="523"/>
      <c r="REM49" s="523"/>
      <c r="REN49" s="523"/>
      <c r="REO49" s="523"/>
      <c r="REP49" s="523"/>
      <c r="REQ49" s="523"/>
      <c r="RER49" s="523"/>
      <c r="RES49" s="523"/>
      <c r="RET49" s="523"/>
      <c r="REU49" s="523"/>
      <c r="REV49" s="523"/>
      <c r="REW49" s="523"/>
      <c r="REX49" s="523"/>
      <c r="REY49" s="523"/>
      <c r="REZ49" s="523"/>
      <c r="RFA49" s="523"/>
      <c r="RFB49" s="523"/>
      <c r="RFC49" s="523"/>
      <c r="RFD49" s="523"/>
      <c r="RFE49" s="523"/>
      <c r="RFF49" s="523"/>
      <c r="RFG49" s="523"/>
      <c r="RFH49" s="523"/>
      <c r="RFI49" s="523"/>
      <c r="RFJ49" s="523"/>
      <c r="RFK49" s="523"/>
      <c r="RFL49" s="523"/>
      <c r="RFM49" s="523"/>
      <c r="RFN49" s="523"/>
      <c r="RFO49" s="523"/>
      <c r="RFP49" s="523"/>
      <c r="RFQ49" s="523"/>
      <c r="RFR49" s="523"/>
      <c r="RFS49" s="523"/>
      <c r="RFT49" s="523"/>
      <c r="RFU49" s="523"/>
      <c r="RFV49" s="523"/>
      <c r="RFW49" s="523"/>
      <c r="RFX49" s="523"/>
      <c r="RFY49" s="523"/>
      <c r="RFZ49" s="523"/>
      <c r="RGA49" s="523"/>
      <c r="RGB49" s="523"/>
      <c r="RGC49" s="523"/>
      <c r="RGD49" s="523"/>
      <c r="RGE49" s="523"/>
      <c r="RGF49" s="523"/>
      <c r="RGG49" s="523"/>
      <c r="RGH49" s="523"/>
      <c r="RGI49" s="523"/>
      <c r="RGJ49" s="523"/>
      <c r="RGK49" s="523"/>
      <c r="RGL49" s="523"/>
      <c r="RGM49" s="523"/>
      <c r="RGN49" s="523"/>
      <c r="RGO49" s="523"/>
      <c r="RGP49" s="523"/>
      <c r="RGQ49" s="523"/>
      <c r="RGR49" s="523"/>
      <c r="RGS49" s="523"/>
      <c r="RGT49" s="523"/>
      <c r="RGU49" s="523"/>
      <c r="RGV49" s="523"/>
      <c r="RGW49" s="523"/>
      <c r="RGX49" s="523"/>
      <c r="RGY49" s="523"/>
      <c r="RGZ49" s="523"/>
      <c r="RHA49" s="523"/>
      <c r="RHB49" s="523"/>
      <c r="RHC49" s="523"/>
      <c r="RHD49" s="523"/>
      <c r="RHE49" s="523"/>
      <c r="RHF49" s="523"/>
      <c r="RHG49" s="523"/>
      <c r="RHH49" s="523"/>
      <c r="RHI49" s="523"/>
      <c r="RHJ49" s="523"/>
      <c r="RHK49" s="523"/>
      <c r="RHL49" s="523"/>
      <c r="RHM49" s="523"/>
      <c r="RHN49" s="523"/>
      <c r="RHO49" s="523"/>
      <c r="RHP49" s="523"/>
      <c r="RHQ49" s="523"/>
      <c r="RHR49" s="523"/>
      <c r="RHS49" s="523"/>
      <c r="RHT49" s="523"/>
      <c r="RHU49" s="523"/>
      <c r="RHV49" s="523"/>
      <c r="RHW49" s="523"/>
      <c r="RHX49" s="523"/>
      <c r="RHY49" s="523"/>
      <c r="RHZ49" s="523"/>
      <c r="RIA49" s="523"/>
      <c r="RIB49" s="523"/>
      <c r="RIC49" s="523"/>
      <c r="RID49" s="523"/>
      <c r="RIE49" s="523"/>
      <c r="RIF49" s="523"/>
      <c r="RIG49" s="523"/>
      <c r="RIH49" s="523"/>
      <c r="RII49" s="523"/>
      <c r="RIJ49" s="523"/>
      <c r="RIK49" s="523"/>
      <c r="RIL49" s="523"/>
      <c r="RIM49" s="523"/>
      <c r="RIN49" s="523"/>
      <c r="RIO49" s="523"/>
      <c r="RIP49" s="523"/>
      <c r="RIQ49" s="523"/>
      <c r="RIR49" s="523"/>
      <c r="RIS49" s="523"/>
      <c r="RIT49" s="523"/>
      <c r="RIU49" s="523"/>
      <c r="RIV49" s="523"/>
      <c r="RIW49" s="523"/>
      <c r="RIX49" s="523"/>
      <c r="RIY49" s="523"/>
      <c r="RIZ49" s="523"/>
      <c r="RJA49" s="523"/>
      <c r="RJB49" s="523"/>
      <c r="RJC49" s="523"/>
      <c r="RJD49" s="523"/>
      <c r="RJE49" s="523"/>
      <c r="RJF49" s="523"/>
      <c r="RJG49" s="523"/>
      <c r="RJH49" s="523"/>
      <c r="RJI49" s="523"/>
      <c r="RJJ49" s="523"/>
      <c r="RJK49" s="523"/>
      <c r="RJL49" s="523"/>
      <c r="RJM49" s="523"/>
      <c r="RJN49" s="523"/>
      <c r="RJO49" s="523"/>
      <c r="RJP49" s="523"/>
      <c r="RJQ49" s="523"/>
      <c r="RJR49" s="523"/>
      <c r="RJS49" s="523"/>
      <c r="RJT49" s="523"/>
      <c r="RJU49" s="523"/>
      <c r="RJV49" s="523"/>
      <c r="RJW49" s="523"/>
      <c r="RJX49" s="523"/>
      <c r="RJY49" s="523"/>
      <c r="RJZ49" s="523"/>
      <c r="RKA49" s="523"/>
      <c r="RKB49" s="523"/>
      <c r="RKC49" s="523"/>
      <c r="RKD49" s="523"/>
      <c r="RKE49" s="523"/>
      <c r="RKF49" s="523"/>
      <c r="RKG49" s="523"/>
      <c r="RKH49" s="523"/>
      <c r="RKI49" s="523"/>
      <c r="RKJ49" s="523"/>
      <c r="RKK49" s="523"/>
      <c r="RKL49" s="523"/>
      <c r="RKM49" s="523"/>
      <c r="RKN49" s="523"/>
      <c r="RKO49" s="523"/>
      <c r="RKP49" s="523"/>
      <c r="RKQ49" s="523"/>
      <c r="RKR49" s="523"/>
      <c r="RKS49" s="523"/>
      <c r="RKT49" s="523"/>
      <c r="RKU49" s="523"/>
      <c r="RKV49" s="523"/>
      <c r="RKW49" s="523"/>
      <c r="RKX49" s="523"/>
      <c r="RKY49" s="523"/>
      <c r="RKZ49" s="523"/>
      <c r="RLA49" s="523"/>
      <c r="RLB49" s="523"/>
      <c r="RLC49" s="523"/>
      <c r="RLD49" s="523"/>
      <c r="RLE49" s="523"/>
      <c r="RLF49" s="523"/>
      <c r="RLG49" s="523"/>
      <c r="RLH49" s="523"/>
      <c r="RLI49" s="523"/>
      <c r="RLJ49" s="523"/>
      <c r="RLK49" s="523"/>
      <c r="RLL49" s="523"/>
      <c r="RLM49" s="523"/>
      <c r="RLN49" s="523"/>
      <c r="RLO49" s="523"/>
      <c r="RLP49" s="523"/>
      <c r="RLQ49" s="523"/>
      <c r="RLR49" s="523"/>
      <c r="RLS49" s="523"/>
      <c r="RLT49" s="523"/>
      <c r="RLU49" s="523"/>
      <c r="RLV49" s="523"/>
      <c r="RLW49" s="523"/>
      <c r="RLX49" s="523"/>
      <c r="RLY49" s="523"/>
      <c r="RLZ49" s="523"/>
      <c r="RMA49" s="523"/>
      <c r="RMB49" s="523"/>
      <c r="RMC49" s="523"/>
      <c r="RMD49" s="523"/>
      <c r="RME49" s="523"/>
      <c r="RMF49" s="523"/>
      <c r="RMG49" s="523"/>
      <c r="RMH49" s="523"/>
      <c r="RMI49" s="523"/>
      <c r="RMJ49" s="523"/>
      <c r="RMK49" s="523"/>
      <c r="RML49" s="523"/>
      <c r="RMM49" s="523"/>
      <c r="RMN49" s="523"/>
      <c r="RMO49" s="523"/>
      <c r="RMP49" s="523"/>
      <c r="RMQ49" s="523"/>
      <c r="RMR49" s="523"/>
      <c r="RMS49" s="523"/>
      <c r="RMT49" s="523"/>
      <c r="RMU49" s="523"/>
      <c r="RMV49" s="523"/>
      <c r="RMW49" s="523"/>
      <c r="RMX49" s="523"/>
      <c r="RMY49" s="523"/>
      <c r="RMZ49" s="523"/>
      <c r="RNA49" s="523"/>
      <c r="RNB49" s="523"/>
      <c r="RNC49" s="523"/>
      <c r="RND49" s="523"/>
      <c r="RNE49" s="523"/>
      <c r="RNF49" s="523"/>
      <c r="RNG49" s="523"/>
      <c r="RNH49" s="523"/>
      <c r="RNI49" s="523"/>
      <c r="RNJ49" s="523"/>
      <c r="RNK49" s="523"/>
      <c r="RNL49" s="523"/>
      <c r="RNM49" s="523"/>
      <c r="RNN49" s="523"/>
      <c r="RNO49" s="523"/>
      <c r="RNP49" s="523"/>
      <c r="RNQ49" s="523"/>
      <c r="RNR49" s="523"/>
      <c r="RNS49" s="523"/>
      <c r="RNT49" s="523"/>
      <c r="RNU49" s="523"/>
      <c r="RNV49" s="523"/>
      <c r="RNW49" s="523"/>
      <c r="RNX49" s="523"/>
      <c r="RNY49" s="523"/>
      <c r="RNZ49" s="523"/>
      <c r="ROA49" s="523"/>
      <c r="ROB49" s="523"/>
      <c r="ROC49" s="523"/>
      <c r="ROD49" s="523"/>
      <c r="ROE49" s="523"/>
      <c r="ROF49" s="523"/>
      <c r="ROG49" s="523"/>
      <c r="ROH49" s="523"/>
      <c r="ROI49" s="523"/>
      <c r="ROJ49" s="523"/>
      <c r="ROK49" s="523"/>
      <c r="ROL49" s="523"/>
      <c r="ROM49" s="523"/>
      <c r="RON49" s="523"/>
      <c r="ROO49" s="523"/>
      <c r="ROP49" s="523"/>
      <c r="ROQ49" s="523"/>
      <c r="ROR49" s="523"/>
      <c r="ROS49" s="523"/>
      <c r="ROT49" s="523"/>
      <c r="ROU49" s="523"/>
      <c r="ROV49" s="523"/>
      <c r="ROW49" s="523"/>
      <c r="ROX49" s="523"/>
      <c r="ROY49" s="523"/>
      <c r="ROZ49" s="523"/>
      <c r="RPA49" s="523"/>
      <c r="RPB49" s="523"/>
      <c r="RPC49" s="523"/>
      <c r="RPD49" s="523"/>
      <c r="RPE49" s="523"/>
      <c r="RPF49" s="523"/>
      <c r="RPG49" s="523"/>
      <c r="RPH49" s="523"/>
      <c r="RPI49" s="523"/>
      <c r="RPJ49" s="523"/>
      <c r="RPK49" s="523"/>
      <c r="RPL49" s="523"/>
      <c r="RPM49" s="523"/>
      <c r="RPN49" s="523"/>
      <c r="RPO49" s="523"/>
      <c r="RPP49" s="523"/>
      <c r="RPQ49" s="523"/>
      <c r="RPR49" s="523"/>
      <c r="RPS49" s="523"/>
      <c r="RPT49" s="523"/>
      <c r="RPU49" s="523"/>
      <c r="RPV49" s="523"/>
      <c r="RPW49" s="523"/>
      <c r="RPX49" s="523"/>
      <c r="RPY49" s="523"/>
      <c r="RPZ49" s="523"/>
      <c r="RQA49" s="523"/>
      <c r="RQB49" s="523"/>
      <c r="RQC49" s="523"/>
      <c r="RQD49" s="523"/>
      <c r="RQE49" s="523"/>
      <c r="RQF49" s="523"/>
      <c r="RQG49" s="523"/>
      <c r="RQH49" s="523"/>
      <c r="RQI49" s="523"/>
      <c r="RQJ49" s="523"/>
      <c r="RQK49" s="523"/>
      <c r="RQL49" s="523"/>
      <c r="RQM49" s="523"/>
      <c r="RQN49" s="523"/>
      <c r="RQO49" s="523"/>
      <c r="RQP49" s="523"/>
      <c r="RQQ49" s="523"/>
      <c r="RQR49" s="523"/>
      <c r="RQS49" s="523"/>
      <c r="RQT49" s="523"/>
      <c r="RQU49" s="523"/>
      <c r="RQV49" s="523"/>
      <c r="RQW49" s="523"/>
      <c r="RQX49" s="523"/>
      <c r="RQY49" s="523"/>
      <c r="RQZ49" s="523"/>
      <c r="RRA49" s="523"/>
      <c r="RRB49" s="523"/>
      <c r="RRC49" s="523"/>
      <c r="RRD49" s="523"/>
      <c r="RRE49" s="523"/>
      <c r="RRF49" s="523"/>
      <c r="RRG49" s="523"/>
      <c r="RRH49" s="523"/>
      <c r="RRI49" s="523"/>
      <c r="RRJ49" s="523"/>
      <c r="RRK49" s="523"/>
      <c r="RRL49" s="523"/>
      <c r="RRM49" s="523"/>
      <c r="RRN49" s="523"/>
      <c r="RRO49" s="523"/>
      <c r="RRP49" s="523"/>
      <c r="RRQ49" s="523"/>
      <c r="RRR49" s="523"/>
      <c r="RRS49" s="523"/>
      <c r="RRT49" s="523"/>
      <c r="RRU49" s="523"/>
      <c r="RRV49" s="523"/>
      <c r="RRW49" s="523"/>
      <c r="RRX49" s="523"/>
      <c r="RRY49" s="523"/>
      <c r="RRZ49" s="523"/>
      <c r="RSA49" s="523"/>
      <c r="RSB49" s="523"/>
      <c r="RSC49" s="523"/>
      <c r="RSD49" s="523"/>
      <c r="RSE49" s="523"/>
      <c r="RSF49" s="523"/>
      <c r="RSG49" s="523"/>
      <c r="RSH49" s="523"/>
      <c r="RSI49" s="523"/>
      <c r="RSJ49" s="523"/>
      <c r="RSK49" s="523"/>
      <c r="RSL49" s="523"/>
      <c r="RSM49" s="523"/>
      <c r="RSN49" s="523"/>
      <c r="RSO49" s="523"/>
      <c r="RSP49" s="523"/>
      <c r="RSQ49" s="523"/>
      <c r="RSR49" s="523"/>
      <c r="RSS49" s="523"/>
      <c r="RST49" s="523"/>
      <c r="RSU49" s="523"/>
      <c r="RSV49" s="523"/>
      <c r="RSW49" s="523"/>
      <c r="RSX49" s="523"/>
      <c r="RSY49" s="523"/>
      <c r="RSZ49" s="523"/>
      <c r="RTA49" s="523"/>
      <c r="RTB49" s="523"/>
      <c r="RTC49" s="523"/>
      <c r="RTD49" s="523"/>
      <c r="RTE49" s="523"/>
      <c r="RTF49" s="523"/>
      <c r="RTG49" s="523"/>
      <c r="RTH49" s="523"/>
      <c r="RTI49" s="523"/>
      <c r="RTJ49" s="523"/>
      <c r="RTK49" s="523"/>
      <c r="RTL49" s="523"/>
      <c r="RTM49" s="523"/>
      <c r="RTN49" s="523"/>
      <c r="RTO49" s="523"/>
      <c r="RTP49" s="523"/>
      <c r="RTQ49" s="523"/>
      <c r="RTR49" s="523"/>
      <c r="RTS49" s="523"/>
      <c r="RTT49" s="523"/>
      <c r="RTU49" s="523"/>
      <c r="RTV49" s="523"/>
      <c r="RTW49" s="523"/>
      <c r="RTX49" s="523"/>
      <c r="RTY49" s="523"/>
      <c r="RTZ49" s="523"/>
      <c r="RUA49" s="523"/>
      <c r="RUB49" s="523"/>
      <c r="RUC49" s="523"/>
      <c r="RUD49" s="523"/>
      <c r="RUE49" s="523"/>
      <c r="RUF49" s="523"/>
      <c r="RUG49" s="523"/>
      <c r="RUH49" s="523"/>
      <c r="RUI49" s="523"/>
      <c r="RUJ49" s="523"/>
      <c r="RUK49" s="523"/>
      <c r="RUL49" s="523"/>
      <c r="RUM49" s="523"/>
      <c r="RUN49" s="523"/>
      <c r="RUO49" s="523"/>
      <c r="RUP49" s="523"/>
      <c r="RUQ49" s="523"/>
      <c r="RUR49" s="523"/>
      <c r="RUS49" s="523"/>
      <c r="RUT49" s="523"/>
      <c r="RUU49" s="523"/>
      <c r="RUV49" s="523"/>
      <c r="RUW49" s="523"/>
      <c r="RUX49" s="523"/>
      <c r="RUY49" s="523"/>
      <c r="RUZ49" s="523"/>
      <c r="RVA49" s="523"/>
      <c r="RVB49" s="523"/>
      <c r="RVC49" s="523"/>
      <c r="RVD49" s="523"/>
      <c r="RVE49" s="523"/>
      <c r="RVF49" s="523"/>
      <c r="RVG49" s="523"/>
      <c r="RVH49" s="523"/>
      <c r="RVI49" s="523"/>
      <c r="RVJ49" s="523"/>
      <c r="RVK49" s="523"/>
      <c r="RVL49" s="523"/>
      <c r="RVM49" s="523"/>
      <c r="RVN49" s="523"/>
      <c r="RVO49" s="523"/>
      <c r="RVP49" s="523"/>
      <c r="RVQ49" s="523"/>
      <c r="RVR49" s="523"/>
      <c r="RVS49" s="523"/>
      <c r="RVT49" s="523"/>
      <c r="RVU49" s="523"/>
      <c r="RVV49" s="523"/>
      <c r="RVW49" s="523"/>
      <c r="RVX49" s="523"/>
      <c r="RVY49" s="523"/>
      <c r="RVZ49" s="523"/>
      <c r="RWA49" s="523"/>
      <c r="RWB49" s="523"/>
      <c r="RWC49" s="523"/>
      <c r="RWD49" s="523"/>
      <c r="RWE49" s="523"/>
      <c r="RWF49" s="523"/>
      <c r="RWG49" s="523"/>
      <c r="RWH49" s="523"/>
      <c r="RWI49" s="523"/>
      <c r="RWJ49" s="523"/>
      <c r="RWK49" s="523"/>
      <c r="RWL49" s="523"/>
      <c r="RWM49" s="523"/>
      <c r="RWN49" s="523"/>
      <c r="RWO49" s="523"/>
      <c r="RWP49" s="523"/>
      <c r="RWQ49" s="523"/>
      <c r="RWR49" s="523"/>
      <c r="RWS49" s="523"/>
      <c r="RWT49" s="523"/>
      <c r="RWU49" s="523"/>
      <c r="RWV49" s="523"/>
      <c r="RWW49" s="523"/>
      <c r="RWX49" s="523"/>
      <c r="RWY49" s="523"/>
      <c r="RWZ49" s="523"/>
      <c r="RXA49" s="523"/>
      <c r="RXB49" s="523"/>
      <c r="RXC49" s="523"/>
      <c r="RXD49" s="523"/>
      <c r="RXE49" s="523"/>
      <c r="RXF49" s="523"/>
      <c r="RXG49" s="523"/>
      <c r="RXH49" s="523"/>
      <c r="RXI49" s="523"/>
      <c r="RXJ49" s="523"/>
      <c r="RXK49" s="523"/>
      <c r="RXL49" s="523"/>
      <c r="RXM49" s="523"/>
      <c r="RXN49" s="523"/>
      <c r="RXO49" s="523"/>
      <c r="RXP49" s="523"/>
      <c r="RXQ49" s="523"/>
      <c r="RXR49" s="523"/>
      <c r="RXS49" s="523"/>
      <c r="RXT49" s="523"/>
      <c r="RXU49" s="523"/>
      <c r="RXV49" s="523"/>
      <c r="RXW49" s="523"/>
      <c r="RXX49" s="523"/>
      <c r="RXY49" s="523"/>
      <c r="RXZ49" s="523"/>
      <c r="RYA49" s="523"/>
      <c r="RYB49" s="523"/>
      <c r="RYC49" s="523"/>
      <c r="RYD49" s="523"/>
      <c r="RYE49" s="523"/>
      <c r="RYF49" s="523"/>
      <c r="RYG49" s="523"/>
      <c r="RYH49" s="523"/>
      <c r="RYI49" s="523"/>
      <c r="RYJ49" s="523"/>
      <c r="RYK49" s="523"/>
      <c r="RYL49" s="523"/>
      <c r="RYM49" s="523"/>
      <c r="RYN49" s="523"/>
      <c r="RYO49" s="523"/>
      <c r="RYP49" s="523"/>
      <c r="RYQ49" s="523"/>
      <c r="RYR49" s="523"/>
      <c r="RYS49" s="523"/>
      <c r="RYT49" s="523"/>
      <c r="RYU49" s="523"/>
      <c r="RYV49" s="523"/>
      <c r="RYW49" s="523"/>
      <c r="RYX49" s="523"/>
      <c r="RYY49" s="523"/>
      <c r="RYZ49" s="523"/>
      <c r="RZA49" s="523"/>
      <c r="RZB49" s="523"/>
      <c r="RZC49" s="523"/>
      <c r="RZD49" s="523"/>
      <c r="RZE49" s="523"/>
      <c r="RZF49" s="523"/>
      <c r="RZG49" s="523"/>
      <c r="RZH49" s="523"/>
      <c r="RZI49" s="523"/>
      <c r="RZJ49" s="523"/>
      <c r="RZK49" s="523"/>
      <c r="RZL49" s="523"/>
      <c r="RZM49" s="523"/>
      <c r="RZN49" s="523"/>
      <c r="RZO49" s="523"/>
      <c r="RZP49" s="523"/>
      <c r="RZQ49" s="523"/>
      <c r="RZR49" s="523"/>
      <c r="RZS49" s="523"/>
      <c r="RZT49" s="523"/>
      <c r="RZU49" s="523"/>
      <c r="RZV49" s="523"/>
      <c r="RZW49" s="523"/>
      <c r="RZX49" s="523"/>
      <c r="RZY49" s="523"/>
      <c r="RZZ49" s="523"/>
      <c r="SAA49" s="523"/>
      <c r="SAB49" s="523"/>
      <c r="SAC49" s="523"/>
      <c r="SAD49" s="523"/>
      <c r="SAE49" s="523"/>
      <c r="SAF49" s="523"/>
      <c r="SAG49" s="523"/>
      <c r="SAH49" s="523"/>
      <c r="SAI49" s="523"/>
      <c r="SAJ49" s="523"/>
      <c r="SAK49" s="523"/>
      <c r="SAL49" s="523"/>
      <c r="SAM49" s="523"/>
      <c r="SAN49" s="523"/>
      <c r="SAO49" s="523"/>
      <c r="SAP49" s="523"/>
      <c r="SAQ49" s="523"/>
      <c r="SAR49" s="523"/>
      <c r="SAS49" s="523"/>
      <c r="SAT49" s="523"/>
      <c r="SAU49" s="523"/>
      <c r="SAV49" s="523"/>
      <c r="SAW49" s="523"/>
      <c r="SAX49" s="523"/>
      <c r="SAY49" s="523"/>
      <c r="SAZ49" s="523"/>
      <c r="SBA49" s="523"/>
      <c r="SBB49" s="523"/>
      <c r="SBC49" s="523"/>
      <c r="SBD49" s="523"/>
      <c r="SBE49" s="523"/>
      <c r="SBF49" s="523"/>
      <c r="SBG49" s="523"/>
      <c r="SBH49" s="523"/>
      <c r="SBI49" s="523"/>
      <c r="SBJ49" s="523"/>
      <c r="SBK49" s="523"/>
      <c r="SBL49" s="523"/>
      <c r="SBM49" s="523"/>
      <c r="SBN49" s="523"/>
      <c r="SBO49" s="523"/>
      <c r="SBP49" s="523"/>
      <c r="SBQ49" s="523"/>
      <c r="SBR49" s="523"/>
      <c r="SBS49" s="523"/>
      <c r="SBT49" s="523"/>
      <c r="SBU49" s="523"/>
      <c r="SBV49" s="523"/>
      <c r="SBW49" s="523"/>
      <c r="SBX49" s="523"/>
      <c r="SBY49" s="523"/>
      <c r="SBZ49" s="523"/>
      <c r="SCA49" s="523"/>
      <c r="SCB49" s="523"/>
      <c r="SCC49" s="523"/>
      <c r="SCD49" s="523"/>
      <c r="SCE49" s="523"/>
      <c r="SCF49" s="523"/>
      <c r="SCG49" s="523"/>
      <c r="SCH49" s="523"/>
      <c r="SCI49" s="523"/>
      <c r="SCJ49" s="523"/>
      <c r="SCK49" s="523"/>
      <c r="SCL49" s="523"/>
      <c r="SCM49" s="523"/>
      <c r="SCN49" s="523"/>
      <c r="SCO49" s="523"/>
      <c r="SCP49" s="523"/>
      <c r="SCQ49" s="523"/>
      <c r="SCR49" s="523"/>
      <c r="SCS49" s="523"/>
      <c r="SCT49" s="523"/>
      <c r="SCU49" s="523"/>
      <c r="SCV49" s="523"/>
      <c r="SCW49" s="523"/>
      <c r="SCX49" s="523"/>
      <c r="SCY49" s="523"/>
      <c r="SCZ49" s="523"/>
      <c r="SDA49" s="523"/>
      <c r="SDB49" s="523"/>
      <c r="SDC49" s="523"/>
      <c r="SDD49" s="523"/>
      <c r="SDE49" s="523"/>
      <c r="SDF49" s="523"/>
      <c r="SDG49" s="523"/>
      <c r="SDH49" s="523"/>
      <c r="SDI49" s="523"/>
      <c r="SDJ49" s="523"/>
      <c r="SDK49" s="523"/>
      <c r="SDL49" s="523"/>
      <c r="SDM49" s="523"/>
      <c r="SDN49" s="523"/>
      <c r="SDO49" s="523"/>
      <c r="SDP49" s="523"/>
      <c r="SDQ49" s="523"/>
      <c r="SDR49" s="523"/>
      <c r="SDS49" s="523"/>
      <c r="SDT49" s="523"/>
      <c r="SDU49" s="523"/>
      <c r="SDV49" s="523"/>
      <c r="SDW49" s="523"/>
      <c r="SDX49" s="523"/>
      <c r="SDY49" s="523"/>
      <c r="SDZ49" s="523"/>
      <c r="SEA49" s="523"/>
      <c r="SEB49" s="523"/>
      <c r="SEC49" s="523"/>
      <c r="SED49" s="523"/>
      <c r="SEE49" s="523"/>
      <c r="SEF49" s="523"/>
      <c r="SEG49" s="523"/>
      <c r="SEH49" s="523"/>
      <c r="SEI49" s="523"/>
      <c r="SEJ49" s="523"/>
      <c r="SEK49" s="523"/>
      <c r="SEL49" s="523"/>
      <c r="SEM49" s="523"/>
      <c r="SEN49" s="523"/>
      <c r="SEO49" s="523"/>
      <c r="SEP49" s="523"/>
      <c r="SEQ49" s="523"/>
      <c r="SER49" s="523"/>
      <c r="SES49" s="523"/>
      <c r="SET49" s="523"/>
      <c r="SEU49" s="523"/>
      <c r="SEV49" s="523"/>
      <c r="SEW49" s="523"/>
      <c r="SEX49" s="523"/>
      <c r="SEY49" s="523"/>
      <c r="SEZ49" s="523"/>
      <c r="SFA49" s="523"/>
      <c r="SFB49" s="523"/>
      <c r="SFC49" s="523"/>
      <c r="SFD49" s="523"/>
      <c r="SFE49" s="523"/>
      <c r="SFF49" s="523"/>
      <c r="SFG49" s="523"/>
      <c r="SFH49" s="523"/>
      <c r="SFI49" s="523"/>
      <c r="SFJ49" s="523"/>
      <c r="SFK49" s="523"/>
      <c r="SFL49" s="523"/>
      <c r="SFM49" s="523"/>
      <c r="SFN49" s="523"/>
      <c r="SFO49" s="523"/>
      <c r="SFP49" s="523"/>
      <c r="SFQ49" s="523"/>
      <c r="SFR49" s="523"/>
      <c r="SFS49" s="523"/>
      <c r="SFT49" s="523"/>
      <c r="SFU49" s="523"/>
      <c r="SFV49" s="523"/>
      <c r="SFW49" s="523"/>
      <c r="SFX49" s="523"/>
      <c r="SFY49" s="523"/>
      <c r="SFZ49" s="523"/>
      <c r="SGA49" s="523"/>
      <c r="SGB49" s="523"/>
      <c r="SGC49" s="523"/>
      <c r="SGD49" s="523"/>
      <c r="SGE49" s="523"/>
      <c r="SGF49" s="523"/>
      <c r="SGG49" s="523"/>
      <c r="SGH49" s="523"/>
      <c r="SGI49" s="523"/>
      <c r="SGJ49" s="523"/>
      <c r="SGK49" s="523"/>
      <c r="SGL49" s="523"/>
      <c r="SGM49" s="523"/>
      <c r="SGN49" s="523"/>
      <c r="SGO49" s="523"/>
      <c r="SGP49" s="523"/>
      <c r="SGQ49" s="523"/>
      <c r="SGR49" s="523"/>
      <c r="SGS49" s="523"/>
      <c r="SGT49" s="523"/>
      <c r="SGU49" s="523"/>
      <c r="SGV49" s="523"/>
      <c r="SGW49" s="523"/>
      <c r="SGX49" s="523"/>
      <c r="SGY49" s="523"/>
      <c r="SGZ49" s="523"/>
      <c r="SHA49" s="523"/>
      <c r="SHB49" s="523"/>
      <c r="SHC49" s="523"/>
      <c r="SHD49" s="523"/>
      <c r="SHE49" s="523"/>
      <c r="SHF49" s="523"/>
      <c r="SHG49" s="523"/>
      <c r="SHH49" s="523"/>
      <c r="SHI49" s="523"/>
      <c r="SHJ49" s="523"/>
      <c r="SHK49" s="523"/>
      <c r="SHL49" s="523"/>
      <c r="SHM49" s="523"/>
      <c r="SHN49" s="523"/>
      <c r="SHO49" s="523"/>
      <c r="SHP49" s="523"/>
      <c r="SHQ49" s="523"/>
      <c r="SHR49" s="523"/>
      <c r="SHS49" s="523"/>
      <c r="SHT49" s="523"/>
      <c r="SHU49" s="523"/>
      <c r="SHV49" s="523"/>
      <c r="SHW49" s="523"/>
      <c r="SHX49" s="523"/>
      <c r="SHY49" s="523"/>
      <c r="SHZ49" s="523"/>
      <c r="SIA49" s="523"/>
      <c r="SIB49" s="523"/>
      <c r="SIC49" s="523"/>
      <c r="SID49" s="523"/>
      <c r="SIE49" s="523"/>
      <c r="SIF49" s="523"/>
      <c r="SIG49" s="523"/>
      <c r="SIH49" s="523"/>
      <c r="SII49" s="523"/>
      <c r="SIJ49" s="523"/>
      <c r="SIK49" s="523"/>
      <c r="SIL49" s="523"/>
      <c r="SIM49" s="523"/>
      <c r="SIN49" s="523"/>
      <c r="SIO49" s="523"/>
      <c r="SIP49" s="523"/>
      <c r="SIQ49" s="523"/>
      <c r="SIR49" s="523"/>
      <c r="SIS49" s="523"/>
      <c r="SIT49" s="523"/>
      <c r="SIU49" s="523"/>
      <c r="SIV49" s="523"/>
      <c r="SIW49" s="523"/>
      <c r="SIX49" s="523"/>
      <c r="SIY49" s="523"/>
      <c r="SIZ49" s="523"/>
      <c r="SJA49" s="523"/>
      <c r="SJB49" s="523"/>
      <c r="SJC49" s="523"/>
      <c r="SJD49" s="523"/>
      <c r="SJE49" s="523"/>
      <c r="SJF49" s="523"/>
      <c r="SJG49" s="523"/>
      <c r="SJH49" s="523"/>
      <c r="SJI49" s="523"/>
      <c r="SJJ49" s="523"/>
      <c r="SJK49" s="523"/>
      <c r="SJL49" s="523"/>
      <c r="SJM49" s="523"/>
      <c r="SJN49" s="523"/>
      <c r="SJO49" s="523"/>
      <c r="SJP49" s="523"/>
      <c r="SJQ49" s="523"/>
      <c r="SJR49" s="523"/>
      <c r="SJS49" s="523"/>
      <c r="SJT49" s="523"/>
      <c r="SJU49" s="523"/>
      <c r="SJV49" s="523"/>
      <c r="SJW49" s="523"/>
      <c r="SJX49" s="523"/>
      <c r="SJY49" s="523"/>
      <c r="SJZ49" s="523"/>
      <c r="SKA49" s="523"/>
      <c r="SKB49" s="523"/>
      <c r="SKC49" s="523"/>
      <c r="SKD49" s="523"/>
      <c r="SKE49" s="523"/>
      <c r="SKF49" s="523"/>
      <c r="SKG49" s="523"/>
      <c r="SKH49" s="523"/>
      <c r="SKI49" s="523"/>
      <c r="SKJ49" s="523"/>
      <c r="SKK49" s="523"/>
      <c r="SKL49" s="523"/>
      <c r="SKM49" s="523"/>
      <c r="SKN49" s="523"/>
      <c r="SKO49" s="523"/>
      <c r="SKP49" s="523"/>
      <c r="SKQ49" s="523"/>
      <c r="SKR49" s="523"/>
      <c r="SKS49" s="523"/>
      <c r="SKT49" s="523"/>
      <c r="SKU49" s="523"/>
      <c r="SKV49" s="523"/>
      <c r="SKW49" s="523"/>
      <c r="SKX49" s="523"/>
      <c r="SKY49" s="523"/>
      <c r="SKZ49" s="523"/>
      <c r="SLA49" s="523"/>
      <c r="SLB49" s="523"/>
      <c r="SLC49" s="523"/>
      <c r="SLD49" s="523"/>
      <c r="SLE49" s="523"/>
      <c r="SLF49" s="523"/>
      <c r="SLG49" s="523"/>
      <c r="SLH49" s="523"/>
      <c r="SLI49" s="523"/>
      <c r="SLJ49" s="523"/>
      <c r="SLK49" s="523"/>
      <c r="SLL49" s="523"/>
      <c r="SLM49" s="523"/>
      <c r="SLN49" s="523"/>
      <c r="SLO49" s="523"/>
      <c r="SLP49" s="523"/>
      <c r="SLQ49" s="523"/>
      <c r="SLR49" s="523"/>
      <c r="SLS49" s="523"/>
      <c r="SLT49" s="523"/>
      <c r="SLU49" s="523"/>
      <c r="SLV49" s="523"/>
      <c r="SLW49" s="523"/>
      <c r="SLX49" s="523"/>
      <c r="SLY49" s="523"/>
      <c r="SLZ49" s="523"/>
      <c r="SMA49" s="523"/>
      <c r="SMB49" s="523"/>
      <c r="SMC49" s="523"/>
      <c r="SMD49" s="523"/>
      <c r="SME49" s="523"/>
      <c r="SMF49" s="523"/>
      <c r="SMG49" s="523"/>
      <c r="SMH49" s="523"/>
      <c r="SMI49" s="523"/>
      <c r="SMJ49" s="523"/>
      <c r="SMK49" s="523"/>
      <c r="SML49" s="523"/>
      <c r="SMM49" s="523"/>
      <c r="SMN49" s="523"/>
      <c r="SMO49" s="523"/>
      <c r="SMP49" s="523"/>
      <c r="SMQ49" s="523"/>
      <c r="SMR49" s="523"/>
      <c r="SMS49" s="523"/>
      <c r="SMT49" s="523"/>
      <c r="SMU49" s="523"/>
      <c r="SMV49" s="523"/>
      <c r="SMW49" s="523"/>
      <c r="SMX49" s="523"/>
      <c r="SMY49" s="523"/>
      <c r="SMZ49" s="523"/>
      <c r="SNA49" s="523"/>
      <c r="SNB49" s="523"/>
      <c r="SNC49" s="523"/>
      <c r="SND49" s="523"/>
      <c r="SNE49" s="523"/>
      <c r="SNF49" s="523"/>
      <c r="SNG49" s="523"/>
      <c r="SNH49" s="523"/>
      <c r="SNI49" s="523"/>
      <c r="SNJ49" s="523"/>
      <c r="SNK49" s="523"/>
      <c r="SNL49" s="523"/>
      <c r="SNM49" s="523"/>
      <c r="SNN49" s="523"/>
      <c r="SNO49" s="523"/>
      <c r="SNP49" s="523"/>
      <c r="SNQ49" s="523"/>
      <c r="SNR49" s="523"/>
      <c r="SNS49" s="523"/>
      <c r="SNT49" s="523"/>
      <c r="SNU49" s="523"/>
      <c r="SNV49" s="523"/>
      <c r="SNW49" s="523"/>
      <c r="SNX49" s="523"/>
      <c r="SNY49" s="523"/>
      <c r="SNZ49" s="523"/>
      <c r="SOA49" s="523"/>
      <c r="SOB49" s="523"/>
      <c r="SOC49" s="523"/>
      <c r="SOD49" s="523"/>
      <c r="SOE49" s="523"/>
      <c r="SOF49" s="523"/>
      <c r="SOG49" s="523"/>
      <c r="SOH49" s="523"/>
      <c r="SOI49" s="523"/>
      <c r="SOJ49" s="523"/>
      <c r="SOK49" s="523"/>
      <c r="SOL49" s="523"/>
      <c r="SOM49" s="523"/>
      <c r="SON49" s="523"/>
      <c r="SOO49" s="523"/>
      <c r="SOP49" s="523"/>
      <c r="SOQ49" s="523"/>
      <c r="SOR49" s="523"/>
      <c r="SOS49" s="523"/>
      <c r="SOT49" s="523"/>
      <c r="SOU49" s="523"/>
      <c r="SOV49" s="523"/>
      <c r="SOW49" s="523"/>
      <c r="SOX49" s="523"/>
      <c r="SOY49" s="523"/>
      <c r="SOZ49" s="523"/>
      <c r="SPA49" s="523"/>
      <c r="SPB49" s="523"/>
      <c r="SPC49" s="523"/>
      <c r="SPD49" s="523"/>
      <c r="SPE49" s="523"/>
      <c r="SPF49" s="523"/>
      <c r="SPG49" s="523"/>
      <c r="SPH49" s="523"/>
      <c r="SPI49" s="523"/>
      <c r="SPJ49" s="523"/>
      <c r="SPK49" s="523"/>
      <c r="SPL49" s="523"/>
      <c r="SPM49" s="523"/>
      <c r="SPN49" s="523"/>
      <c r="SPO49" s="523"/>
      <c r="SPP49" s="523"/>
      <c r="SPQ49" s="523"/>
      <c r="SPR49" s="523"/>
      <c r="SPS49" s="523"/>
      <c r="SPT49" s="523"/>
      <c r="SPU49" s="523"/>
      <c r="SPV49" s="523"/>
      <c r="SPW49" s="523"/>
      <c r="SPX49" s="523"/>
      <c r="SPY49" s="523"/>
      <c r="SPZ49" s="523"/>
      <c r="SQA49" s="523"/>
      <c r="SQB49" s="523"/>
      <c r="SQC49" s="523"/>
      <c r="SQD49" s="523"/>
      <c r="SQE49" s="523"/>
      <c r="SQF49" s="523"/>
      <c r="SQG49" s="523"/>
      <c r="SQH49" s="523"/>
      <c r="SQI49" s="523"/>
      <c r="SQJ49" s="523"/>
      <c r="SQK49" s="523"/>
      <c r="SQL49" s="523"/>
      <c r="SQM49" s="523"/>
      <c r="SQN49" s="523"/>
      <c r="SQO49" s="523"/>
      <c r="SQP49" s="523"/>
      <c r="SQQ49" s="523"/>
      <c r="SQR49" s="523"/>
      <c r="SQS49" s="523"/>
      <c r="SQT49" s="523"/>
      <c r="SQU49" s="523"/>
      <c r="SQV49" s="523"/>
      <c r="SQW49" s="523"/>
      <c r="SQX49" s="523"/>
      <c r="SQY49" s="523"/>
      <c r="SQZ49" s="523"/>
      <c r="SRA49" s="523"/>
      <c r="SRB49" s="523"/>
      <c r="SRC49" s="523"/>
      <c r="SRD49" s="523"/>
      <c r="SRE49" s="523"/>
      <c r="SRF49" s="523"/>
      <c r="SRG49" s="523"/>
      <c r="SRH49" s="523"/>
      <c r="SRI49" s="523"/>
      <c r="SRJ49" s="523"/>
      <c r="SRK49" s="523"/>
      <c r="SRL49" s="523"/>
      <c r="SRM49" s="523"/>
      <c r="SRN49" s="523"/>
      <c r="SRO49" s="523"/>
      <c r="SRP49" s="523"/>
      <c r="SRQ49" s="523"/>
      <c r="SRR49" s="523"/>
      <c r="SRS49" s="523"/>
      <c r="SRT49" s="523"/>
      <c r="SRU49" s="523"/>
      <c r="SRV49" s="523"/>
      <c r="SRW49" s="523"/>
      <c r="SRX49" s="523"/>
      <c r="SRY49" s="523"/>
      <c r="SRZ49" s="523"/>
      <c r="SSA49" s="523"/>
      <c r="SSB49" s="523"/>
      <c r="SSC49" s="523"/>
      <c r="SSD49" s="523"/>
      <c r="SSE49" s="523"/>
      <c r="SSF49" s="523"/>
      <c r="SSG49" s="523"/>
      <c r="SSH49" s="523"/>
      <c r="SSI49" s="523"/>
      <c r="SSJ49" s="523"/>
      <c r="SSK49" s="523"/>
      <c r="SSL49" s="523"/>
      <c r="SSM49" s="523"/>
      <c r="SSN49" s="523"/>
      <c r="SSO49" s="523"/>
      <c r="SSP49" s="523"/>
      <c r="SSQ49" s="523"/>
      <c r="SSR49" s="523"/>
      <c r="SSS49" s="523"/>
      <c r="SST49" s="523"/>
      <c r="SSU49" s="523"/>
      <c r="SSV49" s="523"/>
      <c r="SSW49" s="523"/>
      <c r="SSX49" s="523"/>
      <c r="SSY49" s="523"/>
      <c r="SSZ49" s="523"/>
      <c r="STA49" s="523"/>
      <c r="STB49" s="523"/>
      <c r="STC49" s="523"/>
      <c r="STD49" s="523"/>
      <c r="STE49" s="523"/>
      <c r="STF49" s="523"/>
      <c r="STG49" s="523"/>
      <c r="STH49" s="523"/>
      <c r="STI49" s="523"/>
      <c r="STJ49" s="523"/>
      <c r="STK49" s="523"/>
      <c r="STL49" s="523"/>
      <c r="STM49" s="523"/>
      <c r="STN49" s="523"/>
      <c r="STO49" s="523"/>
      <c r="STP49" s="523"/>
      <c r="STQ49" s="523"/>
      <c r="STR49" s="523"/>
      <c r="STS49" s="523"/>
      <c r="STT49" s="523"/>
      <c r="STU49" s="523"/>
      <c r="STV49" s="523"/>
      <c r="STW49" s="523"/>
      <c r="STX49" s="523"/>
      <c r="STY49" s="523"/>
      <c r="STZ49" s="523"/>
      <c r="SUA49" s="523"/>
      <c r="SUB49" s="523"/>
      <c r="SUC49" s="523"/>
      <c r="SUD49" s="523"/>
      <c r="SUE49" s="523"/>
      <c r="SUF49" s="523"/>
      <c r="SUG49" s="523"/>
      <c r="SUH49" s="523"/>
      <c r="SUI49" s="523"/>
      <c r="SUJ49" s="523"/>
      <c r="SUK49" s="523"/>
      <c r="SUL49" s="523"/>
      <c r="SUM49" s="523"/>
      <c r="SUN49" s="523"/>
      <c r="SUO49" s="523"/>
      <c r="SUP49" s="523"/>
      <c r="SUQ49" s="523"/>
      <c r="SUR49" s="523"/>
      <c r="SUS49" s="523"/>
      <c r="SUT49" s="523"/>
      <c r="SUU49" s="523"/>
      <c r="SUV49" s="523"/>
      <c r="SUW49" s="523"/>
      <c r="SUX49" s="523"/>
      <c r="SUY49" s="523"/>
      <c r="SUZ49" s="523"/>
      <c r="SVA49" s="523"/>
      <c r="SVB49" s="523"/>
      <c r="SVC49" s="523"/>
      <c r="SVD49" s="523"/>
      <c r="SVE49" s="523"/>
      <c r="SVF49" s="523"/>
      <c r="SVG49" s="523"/>
      <c r="SVH49" s="523"/>
      <c r="SVI49" s="523"/>
      <c r="SVJ49" s="523"/>
      <c r="SVK49" s="523"/>
      <c r="SVL49" s="523"/>
      <c r="SVM49" s="523"/>
      <c r="SVN49" s="523"/>
      <c r="SVO49" s="523"/>
      <c r="SVP49" s="523"/>
      <c r="SVQ49" s="523"/>
      <c r="SVR49" s="523"/>
      <c r="SVS49" s="523"/>
      <c r="SVT49" s="523"/>
      <c r="SVU49" s="523"/>
      <c r="SVV49" s="523"/>
      <c r="SVW49" s="523"/>
      <c r="SVX49" s="523"/>
      <c r="SVY49" s="523"/>
      <c r="SVZ49" s="523"/>
      <c r="SWA49" s="523"/>
      <c r="SWB49" s="523"/>
      <c r="SWC49" s="523"/>
      <c r="SWD49" s="523"/>
      <c r="SWE49" s="523"/>
      <c r="SWF49" s="523"/>
      <c r="SWG49" s="523"/>
      <c r="SWH49" s="523"/>
      <c r="SWI49" s="523"/>
      <c r="SWJ49" s="523"/>
      <c r="SWK49" s="523"/>
      <c r="SWL49" s="523"/>
      <c r="SWM49" s="523"/>
      <c r="SWN49" s="523"/>
      <c r="SWO49" s="523"/>
      <c r="SWP49" s="523"/>
      <c r="SWQ49" s="523"/>
      <c r="SWR49" s="523"/>
      <c r="SWS49" s="523"/>
      <c r="SWT49" s="523"/>
      <c r="SWU49" s="523"/>
      <c r="SWV49" s="523"/>
      <c r="SWW49" s="523"/>
      <c r="SWX49" s="523"/>
      <c r="SWY49" s="523"/>
      <c r="SWZ49" s="523"/>
      <c r="SXA49" s="523"/>
      <c r="SXB49" s="523"/>
      <c r="SXC49" s="523"/>
      <c r="SXD49" s="523"/>
      <c r="SXE49" s="523"/>
      <c r="SXF49" s="523"/>
      <c r="SXG49" s="523"/>
      <c r="SXH49" s="523"/>
      <c r="SXI49" s="523"/>
      <c r="SXJ49" s="523"/>
      <c r="SXK49" s="523"/>
      <c r="SXL49" s="523"/>
      <c r="SXM49" s="523"/>
      <c r="SXN49" s="523"/>
      <c r="SXO49" s="523"/>
      <c r="SXP49" s="523"/>
      <c r="SXQ49" s="523"/>
      <c r="SXR49" s="523"/>
      <c r="SXS49" s="523"/>
      <c r="SXT49" s="523"/>
      <c r="SXU49" s="523"/>
      <c r="SXV49" s="523"/>
      <c r="SXW49" s="523"/>
      <c r="SXX49" s="523"/>
      <c r="SXY49" s="523"/>
      <c r="SXZ49" s="523"/>
      <c r="SYA49" s="523"/>
      <c r="SYB49" s="523"/>
      <c r="SYC49" s="523"/>
      <c r="SYD49" s="523"/>
      <c r="SYE49" s="523"/>
      <c r="SYF49" s="523"/>
      <c r="SYG49" s="523"/>
      <c r="SYH49" s="523"/>
      <c r="SYI49" s="523"/>
      <c r="SYJ49" s="523"/>
      <c r="SYK49" s="523"/>
      <c r="SYL49" s="523"/>
      <c r="SYM49" s="523"/>
      <c r="SYN49" s="523"/>
      <c r="SYO49" s="523"/>
      <c r="SYP49" s="523"/>
      <c r="SYQ49" s="523"/>
      <c r="SYR49" s="523"/>
      <c r="SYS49" s="523"/>
      <c r="SYT49" s="523"/>
      <c r="SYU49" s="523"/>
      <c r="SYV49" s="523"/>
      <c r="SYW49" s="523"/>
      <c r="SYX49" s="523"/>
      <c r="SYY49" s="523"/>
      <c r="SYZ49" s="523"/>
      <c r="SZA49" s="523"/>
      <c r="SZB49" s="523"/>
      <c r="SZC49" s="523"/>
      <c r="SZD49" s="523"/>
      <c r="SZE49" s="523"/>
      <c r="SZF49" s="523"/>
      <c r="SZG49" s="523"/>
      <c r="SZH49" s="523"/>
      <c r="SZI49" s="523"/>
      <c r="SZJ49" s="523"/>
      <c r="SZK49" s="523"/>
      <c r="SZL49" s="523"/>
      <c r="SZM49" s="523"/>
      <c r="SZN49" s="523"/>
      <c r="SZO49" s="523"/>
      <c r="SZP49" s="523"/>
      <c r="SZQ49" s="523"/>
      <c r="SZR49" s="523"/>
      <c r="SZS49" s="523"/>
      <c r="SZT49" s="523"/>
      <c r="SZU49" s="523"/>
      <c r="SZV49" s="523"/>
      <c r="SZW49" s="523"/>
      <c r="SZX49" s="523"/>
      <c r="SZY49" s="523"/>
      <c r="SZZ49" s="523"/>
      <c r="TAA49" s="523"/>
      <c r="TAB49" s="523"/>
      <c r="TAC49" s="523"/>
      <c r="TAD49" s="523"/>
      <c r="TAE49" s="523"/>
      <c r="TAF49" s="523"/>
      <c r="TAG49" s="523"/>
      <c r="TAH49" s="523"/>
      <c r="TAI49" s="523"/>
      <c r="TAJ49" s="523"/>
      <c r="TAK49" s="523"/>
      <c r="TAL49" s="523"/>
      <c r="TAM49" s="523"/>
      <c r="TAN49" s="523"/>
      <c r="TAO49" s="523"/>
      <c r="TAP49" s="523"/>
      <c r="TAQ49" s="523"/>
      <c r="TAR49" s="523"/>
      <c r="TAS49" s="523"/>
      <c r="TAT49" s="523"/>
      <c r="TAU49" s="523"/>
      <c r="TAV49" s="523"/>
      <c r="TAW49" s="523"/>
      <c r="TAX49" s="523"/>
      <c r="TAY49" s="523"/>
      <c r="TAZ49" s="523"/>
      <c r="TBA49" s="523"/>
      <c r="TBB49" s="523"/>
      <c r="TBC49" s="523"/>
      <c r="TBD49" s="523"/>
      <c r="TBE49" s="523"/>
      <c r="TBF49" s="523"/>
      <c r="TBG49" s="523"/>
      <c r="TBH49" s="523"/>
      <c r="TBI49" s="523"/>
      <c r="TBJ49" s="523"/>
      <c r="TBK49" s="523"/>
      <c r="TBL49" s="523"/>
      <c r="TBM49" s="523"/>
      <c r="TBN49" s="523"/>
      <c r="TBO49" s="523"/>
      <c r="TBP49" s="523"/>
      <c r="TBQ49" s="523"/>
      <c r="TBR49" s="523"/>
      <c r="TBS49" s="523"/>
      <c r="TBT49" s="523"/>
      <c r="TBU49" s="523"/>
      <c r="TBV49" s="523"/>
      <c r="TBW49" s="523"/>
      <c r="TBX49" s="523"/>
      <c r="TBY49" s="523"/>
      <c r="TBZ49" s="523"/>
      <c r="TCA49" s="523"/>
      <c r="TCB49" s="523"/>
      <c r="TCC49" s="523"/>
      <c r="TCD49" s="523"/>
      <c r="TCE49" s="523"/>
      <c r="TCF49" s="523"/>
      <c r="TCG49" s="523"/>
      <c r="TCH49" s="523"/>
      <c r="TCI49" s="523"/>
      <c r="TCJ49" s="523"/>
      <c r="TCK49" s="523"/>
      <c r="TCL49" s="523"/>
      <c r="TCM49" s="523"/>
      <c r="TCN49" s="523"/>
      <c r="TCO49" s="523"/>
      <c r="TCP49" s="523"/>
      <c r="TCQ49" s="523"/>
      <c r="TCR49" s="523"/>
      <c r="TCS49" s="523"/>
      <c r="TCT49" s="523"/>
      <c r="TCU49" s="523"/>
      <c r="TCV49" s="523"/>
      <c r="TCW49" s="523"/>
      <c r="TCX49" s="523"/>
      <c r="TCY49" s="523"/>
      <c r="TCZ49" s="523"/>
      <c r="TDA49" s="523"/>
      <c r="TDB49" s="523"/>
      <c r="TDC49" s="523"/>
      <c r="TDD49" s="523"/>
      <c r="TDE49" s="523"/>
      <c r="TDF49" s="523"/>
      <c r="TDG49" s="523"/>
      <c r="TDH49" s="523"/>
      <c r="TDI49" s="523"/>
      <c r="TDJ49" s="523"/>
      <c r="TDK49" s="523"/>
      <c r="TDL49" s="523"/>
      <c r="TDM49" s="523"/>
      <c r="TDN49" s="523"/>
      <c r="TDO49" s="523"/>
      <c r="TDP49" s="523"/>
      <c r="TDQ49" s="523"/>
      <c r="TDR49" s="523"/>
      <c r="TDS49" s="523"/>
      <c r="TDT49" s="523"/>
      <c r="TDU49" s="523"/>
      <c r="TDV49" s="523"/>
      <c r="TDW49" s="523"/>
      <c r="TDX49" s="523"/>
      <c r="TDY49" s="523"/>
      <c r="TDZ49" s="523"/>
      <c r="TEA49" s="523"/>
      <c r="TEB49" s="523"/>
      <c r="TEC49" s="523"/>
      <c r="TED49" s="523"/>
      <c r="TEE49" s="523"/>
      <c r="TEF49" s="523"/>
      <c r="TEG49" s="523"/>
      <c r="TEH49" s="523"/>
      <c r="TEI49" s="523"/>
      <c r="TEJ49" s="523"/>
      <c r="TEK49" s="523"/>
      <c r="TEL49" s="523"/>
      <c r="TEM49" s="523"/>
      <c r="TEN49" s="523"/>
      <c r="TEO49" s="523"/>
      <c r="TEP49" s="523"/>
      <c r="TEQ49" s="523"/>
      <c r="TER49" s="523"/>
      <c r="TES49" s="523"/>
      <c r="TET49" s="523"/>
      <c r="TEU49" s="523"/>
      <c r="TEV49" s="523"/>
      <c r="TEW49" s="523"/>
      <c r="TEX49" s="523"/>
      <c r="TEY49" s="523"/>
      <c r="TEZ49" s="523"/>
      <c r="TFA49" s="523"/>
      <c r="TFB49" s="523"/>
      <c r="TFC49" s="523"/>
      <c r="TFD49" s="523"/>
      <c r="TFE49" s="523"/>
      <c r="TFF49" s="523"/>
      <c r="TFG49" s="523"/>
      <c r="TFH49" s="523"/>
      <c r="TFI49" s="523"/>
      <c r="TFJ49" s="523"/>
      <c r="TFK49" s="523"/>
      <c r="TFL49" s="523"/>
      <c r="TFM49" s="523"/>
      <c r="TFN49" s="523"/>
      <c r="TFO49" s="523"/>
      <c r="TFP49" s="523"/>
      <c r="TFQ49" s="523"/>
      <c r="TFR49" s="523"/>
      <c r="TFS49" s="523"/>
      <c r="TFT49" s="523"/>
      <c r="TFU49" s="523"/>
      <c r="TFV49" s="523"/>
      <c r="TFW49" s="523"/>
      <c r="TFX49" s="523"/>
      <c r="TFY49" s="523"/>
      <c r="TFZ49" s="523"/>
      <c r="TGA49" s="523"/>
      <c r="TGB49" s="523"/>
      <c r="TGC49" s="523"/>
      <c r="TGD49" s="523"/>
      <c r="TGE49" s="523"/>
      <c r="TGF49" s="523"/>
      <c r="TGG49" s="523"/>
      <c r="TGH49" s="523"/>
      <c r="TGI49" s="523"/>
      <c r="TGJ49" s="523"/>
      <c r="TGK49" s="523"/>
      <c r="TGL49" s="523"/>
      <c r="TGM49" s="523"/>
      <c r="TGN49" s="523"/>
      <c r="TGO49" s="523"/>
      <c r="TGP49" s="523"/>
      <c r="TGQ49" s="523"/>
      <c r="TGR49" s="523"/>
      <c r="TGS49" s="523"/>
      <c r="TGT49" s="523"/>
      <c r="TGU49" s="523"/>
      <c r="TGV49" s="523"/>
      <c r="TGW49" s="523"/>
      <c r="TGX49" s="523"/>
      <c r="TGY49" s="523"/>
      <c r="TGZ49" s="523"/>
      <c r="THA49" s="523"/>
      <c r="THB49" s="523"/>
      <c r="THC49" s="523"/>
      <c r="THD49" s="523"/>
      <c r="THE49" s="523"/>
      <c r="THF49" s="523"/>
      <c r="THG49" s="523"/>
      <c r="THH49" s="523"/>
      <c r="THI49" s="523"/>
      <c r="THJ49" s="523"/>
      <c r="THK49" s="523"/>
      <c r="THL49" s="523"/>
      <c r="THM49" s="523"/>
      <c r="THN49" s="523"/>
      <c r="THO49" s="523"/>
      <c r="THP49" s="523"/>
      <c r="THQ49" s="523"/>
      <c r="THR49" s="523"/>
      <c r="THS49" s="523"/>
      <c r="THT49" s="523"/>
      <c r="THU49" s="523"/>
      <c r="THV49" s="523"/>
      <c r="THW49" s="523"/>
      <c r="THX49" s="523"/>
      <c r="THY49" s="523"/>
      <c r="THZ49" s="523"/>
      <c r="TIA49" s="523"/>
      <c r="TIB49" s="523"/>
      <c r="TIC49" s="523"/>
      <c r="TID49" s="523"/>
      <c r="TIE49" s="523"/>
      <c r="TIF49" s="523"/>
      <c r="TIG49" s="523"/>
      <c r="TIH49" s="523"/>
      <c r="TII49" s="523"/>
      <c r="TIJ49" s="523"/>
      <c r="TIK49" s="523"/>
      <c r="TIL49" s="523"/>
      <c r="TIM49" s="523"/>
      <c r="TIN49" s="523"/>
      <c r="TIO49" s="523"/>
      <c r="TIP49" s="523"/>
      <c r="TIQ49" s="523"/>
      <c r="TIR49" s="523"/>
      <c r="TIS49" s="523"/>
      <c r="TIT49" s="523"/>
      <c r="TIU49" s="523"/>
      <c r="TIV49" s="523"/>
      <c r="TIW49" s="523"/>
      <c r="TIX49" s="523"/>
      <c r="TIY49" s="523"/>
      <c r="TIZ49" s="523"/>
      <c r="TJA49" s="523"/>
      <c r="TJB49" s="523"/>
      <c r="TJC49" s="523"/>
      <c r="TJD49" s="523"/>
      <c r="TJE49" s="523"/>
      <c r="TJF49" s="523"/>
      <c r="TJG49" s="523"/>
      <c r="TJH49" s="523"/>
      <c r="TJI49" s="523"/>
      <c r="TJJ49" s="523"/>
      <c r="TJK49" s="523"/>
      <c r="TJL49" s="523"/>
      <c r="TJM49" s="523"/>
      <c r="TJN49" s="523"/>
      <c r="TJO49" s="523"/>
      <c r="TJP49" s="523"/>
      <c r="TJQ49" s="523"/>
      <c r="TJR49" s="523"/>
      <c r="TJS49" s="523"/>
      <c r="TJT49" s="523"/>
      <c r="TJU49" s="523"/>
      <c r="TJV49" s="523"/>
      <c r="TJW49" s="523"/>
      <c r="TJX49" s="523"/>
      <c r="TJY49" s="523"/>
      <c r="TJZ49" s="523"/>
      <c r="TKA49" s="523"/>
      <c r="TKB49" s="523"/>
      <c r="TKC49" s="523"/>
      <c r="TKD49" s="523"/>
      <c r="TKE49" s="523"/>
      <c r="TKF49" s="523"/>
      <c r="TKG49" s="523"/>
      <c r="TKH49" s="523"/>
      <c r="TKI49" s="523"/>
      <c r="TKJ49" s="523"/>
      <c r="TKK49" s="523"/>
      <c r="TKL49" s="523"/>
      <c r="TKM49" s="523"/>
      <c r="TKN49" s="523"/>
      <c r="TKO49" s="523"/>
      <c r="TKP49" s="523"/>
      <c r="TKQ49" s="523"/>
      <c r="TKR49" s="523"/>
      <c r="TKS49" s="523"/>
      <c r="TKT49" s="523"/>
      <c r="TKU49" s="523"/>
      <c r="TKV49" s="523"/>
      <c r="TKW49" s="523"/>
      <c r="TKX49" s="523"/>
      <c r="TKY49" s="523"/>
      <c r="TKZ49" s="523"/>
      <c r="TLA49" s="523"/>
      <c r="TLB49" s="523"/>
      <c r="TLC49" s="523"/>
      <c r="TLD49" s="523"/>
      <c r="TLE49" s="523"/>
      <c r="TLF49" s="523"/>
      <c r="TLG49" s="523"/>
      <c r="TLH49" s="523"/>
      <c r="TLI49" s="523"/>
      <c r="TLJ49" s="523"/>
      <c r="TLK49" s="523"/>
      <c r="TLL49" s="523"/>
      <c r="TLM49" s="523"/>
      <c r="TLN49" s="523"/>
      <c r="TLO49" s="523"/>
      <c r="TLP49" s="523"/>
      <c r="TLQ49" s="523"/>
      <c r="TLR49" s="523"/>
      <c r="TLS49" s="523"/>
      <c r="TLT49" s="523"/>
      <c r="TLU49" s="523"/>
      <c r="TLV49" s="523"/>
      <c r="TLW49" s="523"/>
      <c r="TLX49" s="523"/>
      <c r="TLY49" s="523"/>
      <c r="TLZ49" s="523"/>
      <c r="TMA49" s="523"/>
      <c r="TMB49" s="523"/>
      <c r="TMC49" s="523"/>
      <c r="TMD49" s="523"/>
      <c r="TME49" s="523"/>
      <c r="TMF49" s="523"/>
      <c r="TMG49" s="523"/>
      <c r="TMH49" s="523"/>
      <c r="TMI49" s="523"/>
      <c r="TMJ49" s="523"/>
      <c r="TMK49" s="523"/>
      <c r="TML49" s="523"/>
      <c r="TMM49" s="523"/>
      <c r="TMN49" s="523"/>
      <c r="TMO49" s="523"/>
      <c r="TMP49" s="523"/>
      <c r="TMQ49" s="523"/>
      <c r="TMR49" s="523"/>
      <c r="TMS49" s="523"/>
      <c r="TMT49" s="523"/>
      <c r="TMU49" s="523"/>
      <c r="TMV49" s="523"/>
      <c r="TMW49" s="523"/>
      <c r="TMX49" s="523"/>
      <c r="TMY49" s="523"/>
      <c r="TMZ49" s="523"/>
      <c r="TNA49" s="523"/>
      <c r="TNB49" s="523"/>
      <c r="TNC49" s="523"/>
      <c r="TND49" s="523"/>
      <c r="TNE49" s="523"/>
      <c r="TNF49" s="523"/>
      <c r="TNG49" s="523"/>
      <c r="TNH49" s="523"/>
      <c r="TNI49" s="523"/>
      <c r="TNJ49" s="523"/>
      <c r="TNK49" s="523"/>
      <c r="TNL49" s="523"/>
      <c r="TNM49" s="523"/>
      <c r="TNN49" s="523"/>
      <c r="TNO49" s="523"/>
      <c r="TNP49" s="523"/>
      <c r="TNQ49" s="523"/>
      <c r="TNR49" s="523"/>
      <c r="TNS49" s="523"/>
      <c r="TNT49" s="523"/>
      <c r="TNU49" s="523"/>
      <c r="TNV49" s="523"/>
      <c r="TNW49" s="523"/>
      <c r="TNX49" s="523"/>
      <c r="TNY49" s="523"/>
      <c r="TNZ49" s="523"/>
      <c r="TOA49" s="523"/>
      <c r="TOB49" s="523"/>
      <c r="TOC49" s="523"/>
      <c r="TOD49" s="523"/>
      <c r="TOE49" s="523"/>
      <c r="TOF49" s="523"/>
      <c r="TOG49" s="523"/>
      <c r="TOH49" s="523"/>
      <c r="TOI49" s="523"/>
      <c r="TOJ49" s="523"/>
      <c r="TOK49" s="523"/>
      <c r="TOL49" s="523"/>
      <c r="TOM49" s="523"/>
      <c r="TON49" s="523"/>
      <c r="TOO49" s="523"/>
      <c r="TOP49" s="523"/>
      <c r="TOQ49" s="523"/>
      <c r="TOR49" s="523"/>
      <c r="TOS49" s="523"/>
      <c r="TOT49" s="523"/>
      <c r="TOU49" s="523"/>
      <c r="TOV49" s="523"/>
      <c r="TOW49" s="523"/>
      <c r="TOX49" s="523"/>
      <c r="TOY49" s="523"/>
      <c r="TOZ49" s="523"/>
      <c r="TPA49" s="523"/>
      <c r="TPB49" s="523"/>
      <c r="TPC49" s="523"/>
      <c r="TPD49" s="523"/>
      <c r="TPE49" s="523"/>
      <c r="TPF49" s="523"/>
      <c r="TPG49" s="523"/>
      <c r="TPH49" s="523"/>
      <c r="TPI49" s="523"/>
      <c r="TPJ49" s="523"/>
      <c r="TPK49" s="523"/>
      <c r="TPL49" s="523"/>
      <c r="TPM49" s="523"/>
      <c r="TPN49" s="523"/>
      <c r="TPO49" s="523"/>
      <c r="TPP49" s="523"/>
      <c r="TPQ49" s="523"/>
      <c r="TPR49" s="523"/>
      <c r="TPS49" s="523"/>
      <c r="TPT49" s="523"/>
      <c r="TPU49" s="523"/>
      <c r="TPV49" s="523"/>
      <c r="TPW49" s="523"/>
      <c r="TPX49" s="523"/>
      <c r="TPY49" s="523"/>
      <c r="TPZ49" s="523"/>
      <c r="TQA49" s="523"/>
      <c r="TQB49" s="523"/>
      <c r="TQC49" s="523"/>
      <c r="TQD49" s="523"/>
      <c r="TQE49" s="523"/>
      <c r="TQF49" s="523"/>
      <c r="TQG49" s="523"/>
      <c r="TQH49" s="523"/>
      <c r="TQI49" s="523"/>
      <c r="TQJ49" s="523"/>
      <c r="TQK49" s="523"/>
      <c r="TQL49" s="523"/>
      <c r="TQM49" s="523"/>
      <c r="TQN49" s="523"/>
      <c r="TQO49" s="523"/>
      <c r="TQP49" s="523"/>
      <c r="TQQ49" s="523"/>
      <c r="TQR49" s="523"/>
      <c r="TQS49" s="523"/>
      <c r="TQT49" s="523"/>
      <c r="TQU49" s="523"/>
      <c r="TQV49" s="523"/>
      <c r="TQW49" s="523"/>
      <c r="TQX49" s="523"/>
      <c r="TQY49" s="523"/>
      <c r="TQZ49" s="523"/>
      <c r="TRA49" s="523"/>
      <c r="TRB49" s="523"/>
      <c r="TRC49" s="523"/>
      <c r="TRD49" s="523"/>
      <c r="TRE49" s="523"/>
      <c r="TRF49" s="523"/>
      <c r="TRG49" s="523"/>
      <c r="TRH49" s="523"/>
      <c r="TRI49" s="523"/>
      <c r="TRJ49" s="523"/>
      <c r="TRK49" s="523"/>
      <c r="TRL49" s="523"/>
      <c r="TRM49" s="523"/>
      <c r="TRN49" s="523"/>
      <c r="TRO49" s="523"/>
      <c r="TRP49" s="523"/>
      <c r="TRQ49" s="523"/>
      <c r="TRR49" s="523"/>
      <c r="TRS49" s="523"/>
      <c r="TRT49" s="523"/>
      <c r="TRU49" s="523"/>
      <c r="TRV49" s="523"/>
      <c r="TRW49" s="523"/>
      <c r="TRX49" s="523"/>
      <c r="TRY49" s="523"/>
      <c r="TRZ49" s="523"/>
      <c r="TSA49" s="523"/>
      <c r="TSB49" s="523"/>
      <c r="TSC49" s="523"/>
      <c r="TSD49" s="523"/>
      <c r="TSE49" s="523"/>
      <c r="TSF49" s="523"/>
      <c r="TSG49" s="523"/>
      <c r="TSH49" s="523"/>
      <c r="TSI49" s="523"/>
      <c r="TSJ49" s="523"/>
      <c r="TSK49" s="523"/>
      <c r="TSL49" s="523"/>
      <c r="TSM49" s="523"/>
      <c r="TSN49" s="523"/>
      <c r="TSO49" s="523"/>
      <c r="TSP49" s="523"/>
      <c r="TSQ49" s="523"/>
      <c r="TSR49" s="523"/>
      <c r="TSS49" s="523"/>
      <c r="TST49" s="523"/>
      <c r="TSU49" s="523"/>
      <c r="TSV49" s="523"/>
      <c r="TSW49" s="523"/>
      <c r="TSX49" s="523"/>
      <c r="TSY49" s="523"/>
      <c r="TSZ49" s="523"/>
      <c r="TTA49" s="523"/>
      <c r="TTB49" s="523"/>
      <c r="TTC49" s="523"/>
      <c r="TTD49" s="523"/>
      <c r="TTE49" s="523"/>
      <c r="TTF49" s="523"/>
      <c r="TTG49" s="523"/>
      <c r="TTH49" s="523"/>
      <c r="TTI49" s="523"/>
      <c r="TTJ49" s="523"/>
      <c r="TTK49" s="523"/>
      <c r="TTL49" s="523"/>
      <c r="TTM49" s="523"/>
      <c r="TTN49" s="523"/>
      <c r="TTO49" s="523"/>
      <c r="TTP49" s="523"/>
      <c r="TTQ49" s="523"/>
      <c r="TTR49" s="523"/>
      <c r="TTS49" s="523"/>
      <c r="TTT49" s="523"/>
      <c r="TTU49" s="523"/>
      <c r="TTV49" s="523"/>
      <c r="TTW49" s="523"/>
      <c r="TTX49" s="523"/>
      <c r="TTY49" s="523"/>
      <c r="TTZ49" s="523"/>
      <c r="TUA49" s="523"/>
      <c r="TUB49" s="523"/>
      <c r="TUC49" s="523"/>
      <c r="TUD49" s="523"/>
      <c r="TUE49" s="523"/>
      <c r="TUF49" s="523"/>
      <c r="TUG49" s="523"/>
      <c r="TUH49" s="523"/>
      <c r="TUI49" s="523"/>
      <c r="TUJ49" s="523"/>
      <c r="TUK49" s="523"/>
      <c r="TUL49" s="523"/>
      <c r="TUM49" s="523"/>
      <c r="TUN49" s="523"/>
      <c r="TUO49" s="523"/>
      <c r="TUP49" s="523"/>
      <c r="TUQ49" s="523"/>
      <c r="TUR49" s="523"/>
      <c r="TUS49" s="523"/>
      <c r="TUT49" s="523"/>
      <c r="TUU49" s="523"/>
      <c r="TUV49" s="523"/>
      <c r="TUW49" s="523"/>
      <c r="TUX49" s="523"/>
      <c r="TUY49" s="523"/>
      <c r="TUZ49" s="523"/>
      <c r="TVA49" s="523"/>
      <c r="TVB49" s="523"/>
      <c r="TVC49" s="523"/>
      <c r="TVD49" s="523"/>
      <c r="TVE49" s="523"/>
      <c r="TVF49" s="523"/>
      <c r="TVG49" s="523"/>
      <c r="TVH49" s="523"/>
      <c r="TVI49" s="523"/>
      <c r="TVJ49" s="523"/>
      <c r="TVK49" s="523"/>
      <c r="TVL49" s="523"/>
      <c r="TVM49" s="523"/>
      <c r="TVN49" s="523"/>
      <c r="TVO49" s="523"/>
      <c r="TVP49" s="523"/>
      <c r="TVQ49" s="523"/>
      <c r="TVR49" s="523"/>
      <c r="TVS49" s="523"/>
      <c r="TVT49" s="523"/>
      <c r="TVU49" s="523"/>
      <c r="TVV49" s="523"/>
      <c r="TVW49" s="523"/>
      <c r="TVX49" s="523"/>
      <c r="TVY49" s="523"/>
      <c r="TVZ49" s="523"/>
      <c r="TWA49" s="523"/>
      <c r="TWB49" s="523"/>
      <c r="TWC49" s="523"/>
      <c r="TWD49" s="523"/>
      <c r="TWE49" s="523"/>
      <c r="TWF49" s="523"/>
      <c r="TWG49" s="523"/>
      <c r="TWH49" s="523"/>
      <c r="TWI49" s="523"/>
      <c r="TWJ49" s="523"/>
      <c r="TWK49" s="523"/>
      <c r="TWL49" s="523"/>
      <c r="TWM49" s="523"/>
      <c r="TWN49" s="523"/>
      <c r="TWO49" s="523"/>
      <c r="TWP49" s="523"/>
      <c r="TWQ49" s="523"/>
      <c r="TWR49" s="523"/>
      <c r="TWS49" s="523"/>
      <c r="TWT49" s="523"/>
      <c r="TWU49" s="523"/>
      <c r="TWV49" s="523"/>
      <c r="TWW49" s="523"/>
      <c r="TWX49" s="523"/>
      <c r="TWY49" s="523"/>
      <c r="TWZ49" s="523"/>
      <c r="TXA49" s="523"/>
      <c r="TXB49" s="523"/>
      <c r="TXC49" s="523"/>
      <c r="TXD49" s="523"/>
      <c r="TXE49" s="523"/>
      <c r="TXF49" s="523"/>
      <c r="TXG49" s="523"/>
      <c r="TXH49" s="523"/>
      <c r="TXI49" s="523"/>
      <c r="TXJ49" s="523"/>
      <c r="TXK49" s="523"/>
      <c r="TXL49" s="523"/>
      <c r="TXM49" s="523"/>
      <c r="TXN49" s="523"/>
      <c r="TXO49" s="523"/>
      <c r="TXP49" s="523"/>
      <c r="TXQ49" s="523"/>
      <c r="TXR49" s="523"/>
      <c r="TXS49" s="523"/>
      <c r="TXT49" s="523"/>
      <c r="TXU49" s="523"/>
      <c r="TXV49" s="523"/>
      <c r="TXW49" s="523"/>
      <c r="TXX49" s="523"/>
      <c r="TXY49" s="523"/>
      <c r="TXZ49" s="523"/>
      <c r="TYA49" s="523"/>
      <c r="TYB49" s="523"/>
      <c r="TYC49" s="523"/>
      <c r="TYD49" s="523"/>
      <c r="TYE49" s="523"/>
      <c r="TYF49" s="523"/>
      <c r="TYG49" s="523"/>
      <c r="TYH49" s="523"/>
      <c r="TYI49" s="523"/>
      <c r="TYJ49" s="523"/>
      <c r="TYK49" s="523"/>
      <c r="TYL49" s="523"/>
      <c r="TYM49" s="523"/>
      <c r="TYN49" s="523"/>
      <c r="TYO49" s="523"/>
      <c r="TYP49" s="523"/>
      <c r="TYQ49" s="523"/>
      <c r="TYR49" s="523"/>
      <c r="TYS49" s="523"/>
      <c r="TYT49" s="523"/>
      <c r="TYU49" s="523"/>
      <c r="TYV49" s="523"/>
      <c r="TYW49" s="523"/>
      <c r="TYX49" s="523"/>
      <c r="TYY49" s="523"/>
      <c r="TYZ49" s="523"/>
      <c r="TZA49" s="523"/>
      <c r="TZB49" s="523"/>
      <c r="TZC49" s="523"/>
      <c r="TZD49" s="523"/>
      <c r="TZE49" s="523"/>
      <c r="TZF49" s="523"/>
      <c r="TZG49" s="523"/>
      <c r="TZH49" s="523"/>
      <c r="TZI49" s="523"/>
      <c r="TZJ49" s="523"/>
      <c r="TZK49" s="523"/>
      <c r="TZL49" s="523"/>
      <c r="TZM49" s="523"/>
      <c r="TZN49" s="523"/>
      <c r="TZO49" s="523"/>
      <c r="TZP49" s="523"/>
      <c r="TZQ49" s="523"/>
      <c r="TZR49" s="523"/>
      <c r="TZS49" s="523"/>
      <c r="TZT49" s="523"/>
      <c r="TZU49" s="523"/>
      <c r="TZV49" s="523"/>
      <c r="TZW49" s="523"/>
      <c r="TZX49" s="523"/>
      <c r="TZY49" s="523"/>
      <c r="TZZ49" s="523"/>
      <c r="UAA49" s="523"/>
      <c r="UAB49" s="523"/>
      <c r="UAC49" s="523"/>
      <c r="UAD49" s="523"/>
      <c r="UAE49" s="523"/>
      <c r="UAF49" s="523"/>
      <c r="UAG49" s="523"/>
      <c r="UAH49" s="523"/>
      <c r="UAI49" s="523"/>
      <c r="UAJ49" s="523"/>
      <c r="UAK49" s="523"/>
      <c r="UAL49" s="523"/>
      <c r="UAM49" s="523"/>
      <c r="UAN49" s="523"/>
      <c r="UAO49" s="523"/>
      <c r="UAP49" s="523"/>
      <c r="UAQ49" s="523"/>
      <c r="UAR49" s="523"/>
      <c r="UAS49" s="523"/>
      <c r="UAT49" s="523"/>
      <c r="UAU49" s="523"/>
      <c r="UAV49" s="523"/>
      <c r="UAW49" s="523"/>
      <c r="UAX49" s="523"/>
      <c r="UAY49" s="523"/>
      <c r="UAZ49" s="523"/>
      <c r="UBA49" s="523"/>
      <c r="UBB49" s="523"/>
      <c r="UBC49" s="523"/>
      <c r="UBD49" s="523"/>
      <c r="UBE49" s="523"/>
      <c r="UBF49" s="523"/>
      <c r="UBG49" s="523"/>
      <c r="UBH49" s="523"/>
      <c r="UBI49" s="523"/>
      <c r="UBJ49" s="523"/>
      <c r="UBK49" s="523"/>
      <c r="UBL49" s="523"/>
      <c r="UBM49" s="523"/>
      <c r="UBN49" s="523"/>
      <c r="UBO49" s="523"/>
      <c r="UBP49" s="523"/>
      <c r="UBQ49" s="523"/>
      <c r="UBR49" s="523"/>
      <c r="UBS49" s="523"/>
      <c r="UBT49" s="523"/>
      <c r="UBU49" s="523"/>
      <c r="UBV49" s="523"/>
      <c r="UBW49" s="523"/>
      <c r="UBX49" s="523"/>
      <c r="UBY49" s="523"/>
      <c r="UBZ49" s="523"/>
      <c r="UCA49" s="523"/>
      <c r="UCB49" s="523"/>
      <c r="UCC49" s="523"/>
      <c r="UCD49" s="523"/>
      <c r="UCE49" s="523"/>
      <c r="UCF49" s="523"/>
      <c r="UCG49" s="523"/>
      <c r="UCH49" s="523"/>
      <c r="UCI49" s="523"/>
      <c r="UCJ49" s="523"/>
      <c r="UCK49" s="523"/>
      <c r="UCL49" s="523"/>
      <c r="UCM49" s="523"/>
      <c r="UCN49" s="523"/>
      <c r="UCO49" s="523"/>
      <c r="UCP49" s="523"/>
      <c r="UCQ49" s="523"/>
      <c r="UCR49" s="523"/>
      <c r="UCS49" s="523"/>
      <c r="UCT49" s="523"/>
      <c r="UCU49" s="523"/>
      <c r="UCV49" s="523"/>
      <c r="UCW49" s="523"/>
      <c r="UCX49" s="523"/>
      <c r="UCY49" s="523"/>
      <c r="UCZ49" s="523"/>
      <c r="UDA49" s="523"/>
      <c r="UDB49" s="523"/>
      <c r="UDC49" s="523"/>
      <c r="UDD49" s="523"/>
      <c r="UDE49" s="523"/>
      <c r="UDF49" s="523"/>
      <c r="UDG49" s="523"/>
      <c r="UDH49" s="523"/>
      <c r="UDI49" s="523"/>
      <c r="UDJ49" s="523"/>
      <c r="UDK49" s="523"/>
      <c r="UDL49" s="523"/>
      <c r="UDM49" s="523"/>
      <c r="UDN49" s="523"/>
      <c r="UDO49" s="523"/>
      <c r="UDP49" s="523"/>
      <c r="UDQ49" s="523"/>
      <c r="UDR49" s="523"/>
      <c r="UDS49" s="523"/>
      <c r="UDT49" s="523"/>
      <c r="UDU49" s="523"/>
      <c r="UDV49" s="523"/>
      <c r="UDW49" s="523"/>
      <c r="UDX49" s="523"/>
      <c r="UDY49" s="523"/>
      <c r="UDZ49" s="523"/>
      <c r="UEA49" s="523"/>
      <c r="UEB49" s="523"/>
      <c r="UEC49" s="523"/>
      <c r="UED49" s="523"/>
      <c r="UEE49" s="523"/>
      <c r="UEF49" s="523"/>
      <c r="UEG49" s="523"/>
      <c r="UEH49" s="523"/>
      <c r="UEI49" s="523"/>
      <c r="UEJ49" s="523"/>
      <c r="UEK49" s="523"/>
      <c r="UEL49" s="523"/>
      <c r="UEM49" s="523"/>
      <c r="UEN49" s="523"/>
      <c r="UEO49" s="523"/>
      <c r="UEP49" s="523"/>
      <c r="UEQ49" s="523"/>
      <c r="UER49" s="523"/>
      <c r="UES49" s="523"/>
      <c r="UET49" s="523"/>
      <c r="UEU49" s="523"/>
      <c r="UEV49" s="523"/>
      <c r="UEW49" s="523"/>
      <c r="UEX49" s="523"/>
      <c r="UEY49" s="523"/>
      <c r="UEZ49" s="523"/>
      <c r="UFA49" s="523"/>
      <c r="UFB49" s="523"/>
      <c r="UFC49" s="523"/>
      <c r="UFD49" s="523"/>
      <c r="UFE49" s="523"/>
      <c r="UFF49" s="523"/>
      <c r="UFG49" s="523"/>
      <c r="UFH49" s="523"/>
      <c r="UFI49" s="523"/>
      <c r="UFJ49" s="523"/>
      <c r="UFK49" s="523"/>
      <c r="UFL49" s="523"/>
      <c r="UFM49" s="523"/>
      <c r="UFN49" s="523"/>
      <c r="UFO49" s="523"/>
      <c r="UFP49" s="523"/>
      <c r="UFQ49" s="523"/>
      <c r="UFR49" s="523"/>
      <c r="UFS49" s="523"/>
      <c r="UFT49" s="523"/>
      <c r="UFU49" s="523"/>
      <c r="UFV49" s="523"/>
      <c r="UFW49" s="523"/>
      <c r="UFX49" s="523"/>
      <c r="UFY49" s="523"/>
      <c r="UFZ49" s="523"/>
      <c r="UGA49" s="523"/>
      <c r="UGB49" s="523"/>
      <c r="UGC49" s="523"/>
      <c r="UGD49" s="523"/>
      <c r="UGE49" s="523"/>
      <c r="UGF49" s="523"/>
      <c r="UGG49" s="523"/>
      <c r="UGH49" s="523"/>
      <c r="UGI49" s="523"/>
      <c r="UGJ49" s="523"/>
      <c r="UGK49" s="523"/>
      <c r="UGL49" s="523"/>
      <c r="UGM49" s="523"/>
      <c r="UGN49" s="523"/>
      <c r="UGO49" s="523"/>
      <c r="UGP49" s="523"/>
      <c r="UGQ49" s="523"/>
      <c r="UGR49" s="523"/>
      <c r="UGS49" s="523"/>
      <c r="UGT49" s="523"/>
      <c r="UGU49" s="523"/>
      <c r="UGV49" s="523"/>
      <c r="UGW49" s="523"/>
      <c r="UGX49" s="523"/>
      <c r="UGY49" s="523"/>
      <c r="UGZ49" s="523"/>
      <c r="UHA49" s="523"/>
      <c r="UHB49" s="523"/>
      <c r="UHC49" s="523"/>
      <c r="UHD49" s="523"/>
      <c r="UHE49" s="523"/>
      <c r="UHF49" s="523"/>
      <c r="UHG49" s="523"/>
      <c r="UHH49" s="523"/>
      <c r="UHI49" s="523"/>
      <c r="UHJ49" s="523"/>
      <c r="UHK49" s="523"/>
      <c r="UHL49" s="523"/>
      <c r="UHM49" s="523"/>
      <c r="UHN49" s="523"/>
      <c r="UHO49" s="523"/>
      <c r="UHP49" s="523"/>
      <c r="UHQ49" s="523"/>
      <c r="UHR49" s="523"/>
      <c r="UHS49" s="523"/>
      <c r="UHT49" s="523"/>
      <c r="UHU49" s="523"/>
      <c r="UHV49" s="523"/>
      <c r="UHW49" s="523"/>
      <c r="UHX49" s="523"/>
      <c r="UHY49" s="523"/>
      <c r="UHZ49" s="523"/>
      <c r="UIA49" s="523"/>
      <c r="UIB49" s="523"/>
      <c r="UIC49" s="523"/>
      <c r="UID49" s="523"/>
      <c r="UIE49" s="523"/>
      <c r="UIF49" s="523"/>
      <c r="UIG49" s="523"/>
      <c r="UIH49" s="523"/>
      <c r="UII49" s="523"/>
      <c r="UIJ49" s="523"/>
      <c r="UIK49" s="523"/>
      <c r="UIL49" s="523"/>
      <c r="UIM49" s="523"/>
      <c r="UIN49" s="523"/>
      <c r="UIO49" s="523"/>
      <c r="UIP49" s="523"/>
      <c r="UIQ49" s="523"/>
      <c r="UIR49" s="523"/>
      <c r="UIS49" s="523"/>
      <c r="UIT49" s="523"/>
      <c r="UIU49" s="523"/>
      <c r="UIV49" s="523"/>
      <c r="UIW49" s="523"/>
      <c r="UIX49" s="523"/>
      <c r="UIY49" s="523"/>
      <c r="UIZ49" s="523"/>
      <c r="UJA49" s="523"/>
      <c r="UJB49" s="523"/>
      <c r="UJC49" s="523"/>
      <c r="UJD49" s="523"/>
      <c r="UJE49" s="523"/>
      <c r="UJF49" s="523"/>
      <c r="UJG49" s="523"/>
      <c r="UJH49" s="523"/>
      <c r="UJI49" s="523"/>
      <c r="UJJ49" s="523"/>
      <c r="UJK49" s="523"/>
      <c r="UJL49" s="523"/>
      <c r="UJM49" s="523"/>
      <c r="UJN49" s="523"/>
      <c r="UJO49" s="523"/>
      <c r="UJP49" s="523"/>
      <c r="UJQ49" s="523"/>
      <c r="UJR49" s="523"/>
      <c r="UJS49" s="523"/>
      <c r="UJT49" s="523"/>
      <c r="UJU49" s="523"/>
      <c r="UJV49" s="523"/>
      <c r="UJW49" s="523"/>
      <c r="UJX49" s="523"/>
      <c r="UJY49" s="523"/>
      <c r="UJZ49" s="523"/>
      <c r="UKA49" s="523"/>
      <c r="UKB49" s="523"/>
      <c r="UKC49" s="523"/>
      <c r="UKD49" s="523"/>
      <c r="UKE49" s="523"/>
      <c r="UKF49" s="523"/>
      <c r="UKG49" s="523"/>
      <c r="UKH49" s="523"/>
      <c r="UKI49" s="523"/>
      <c r="UKJ49" s="523"/>
      <c r="UKK49" s="523"/>
      <c r="UKL49" s="523"/>
      <c r="UKM49" s="523"/>
      <c r="UKN49" s="523"/>
      <c r="UKO49" s="523"/>
      <c r="UKP49" s="523"/>
      <c r="UKQ49" s="523"/>
      <c r="UKR49" s="523"/>
      <c r="UKS49" s="523"/>
      <c r="UKT49" s="523"/>
      <c r="UKU49" s="523"/>
      <c r="UKV49" s="523"/>
      <c r="UKW49" s="523"/>
      <c r="UKX49" s="523"/>
      <c r="UKY49" s="523"/>
      <c r="UKZ49" s="523"/>
      <c r="ULA49" s="523"/>
      <c r="ULB49" s="523"/>
      <c r="ULC49" s="523"/>
      <c r="ULD49" s="523"/>
      <c r="ULE49" s="523"/>
      <c r="ULF49" s="523"/>
      <c r="ULG49" s="523"/>
      <c r="ULH49" s="523"/>
      <c r="ULI49" s="523"/>
      <c r="ULJ49" s="523"/>
      <c r="ULK49" s="523"/>
      <c r="ULL49" s="523"/>
      <c r="ULM49" s="523"/>
      <c r="ULN49" s="523"/>
      <c r="ULO49" s="523"/>
      <c r="ULP49" s="523"/>
      <c r="ULQ49" s="523"/>
      <c r="ULR49" s="523"/>
      <c r="ULS49" s="523"/>
      <c r="ULT49" s="523"/>
      <c r="ULU49" s="523"/>
      <c r="ULV49" s="523"/>
      <c r="ULW49" s="523"/>
      <c r="ULX49" s="523"/>
      <c r="ULY49" s="523"/>
      <c r="ULZ49" s="523"/>
      <c r="UMA49" s="523"/>
      <c r="UMB49" s="523"/>
      <c r="UMC49" s="523"/>
      <c r="UMD49" s="523"/>
      <c r="UME49" s="523"/>
      <c r="UMF49" s="523"/>
      <c r="UMG49" s="523"/>
      <c r="UMH49" s="523"/>
      <c r="UMI49" s="523"/>
      <c r="UMJ49" s="523"/>
      <c r="UMK49" s="523"/>
      <c r="UML49" s="523"/>
      <c r="UMM49" s="523"/>
      <c r="UMN49" s="523"/>
      <c r="UMO49" s="523"/>
      <c r="UMP49" s="523"/>
      <c r="UMQ49" s="523"/>
      <c r="UMR49" s="523"/>
      <c r="UMS49" s="523"/>
      <c r="UMT49" s="523"/>
      <c r="UMU49" s="523"/>
      <c r="UMV49" s="523"/>
      <c r="UMW49" s="523"/>
      <c r="UMX49" s="523"/>
      <c r="UMY49" s="523"/>
      <c r="UMZ49" s="523"/>
      <c r="UNA49" s="523"/>
      <c r="UNB49" s="523"/>
      <c r="UNC49" s="523"/>
      <c r="UND49" s="523"/>
      <c r="UNE49" s="523"/>
      <c r="UNF49" s="523"/>
      <c r="UNG49" s="523"/>
      <c r="UNH49" s="523"/>
      <c r="UNI49" s="523"/>
      <c r="UNJ49" s="523"/>
      <c r="UNK49" s="523"/>
      <c r="UNL49" s="523"/>
      <c r="UNM49" s="523"/>
      <c r="UNN49" s="523"/>
      <c r="UNO49" s="523"/>
      <c r="UNP49" s="523"/>
      <c r="UNQ49" s="523"/>
      <c r="UNR49" s="523"/>
      <c r="UNS49" s="523"/>
      <c r="UNT49" s="523"/>
      <c r="UNU49" s="523"/>
      <c r="UNV49" s="523"/>
      <c r="UNW49" s="523"/>
      <c r="UNX49" s="523"/>
      <c r="UNY49" s="523"/>
      <c r="UNZ49" s="523"/>
      <c r="UOA49" s="523"/>
      <c r="UOB49" s="523"/>
      <c r="UOC49" s="523"/>
      <c r="UOD49" s="523"/>
      <c r="UOE49" s="523"/>
      <c r="UOF49" s="523"/>
      <c r="UOG49" s="523"/>
      <c r="UOH49" s="523"/>
      <c r="UOI49" s="523"/>
      <c r="UOJ49" s="523"/>
      <c r="UOK49" s="523"/>
      <c r="UOL49" s="523"/>
      <c r="UOM49" s="523"/>
      <c r="UON49" s="523"/>
      <c r="UOO49" s="523"/>
      <c r="UOP49" s="523"/>
      <c r="UOQ49" s="523"/>
      <c r="UOR49" s="523"/>
      <c r="UOS49" s="523"/>
      <c r="UOT49" s="523"/>
      <c r="UOU49" s="523"/>
      <c r="UOV49" s="523"/>
      <c r="UOW49" s="523"/>
      <c r="UOX49" s="523"/>
      <c r="UOY49" s="523"/>
      <c r="UOZ49" s="523"/>
      <c r="UPA49" s="523"/>
      <c r="UPB49" s="523"/>
      <c r="UPC49" s="523"/>
      <c r="UPD49" s="523"/>
      <c r="UPE49" s="523"/>
      <c r="UPF49" s="523"/>
      <c r="UPG49" s="523"/>
      <c r="UPH49" s="523"/>
      <c r="UPI49" s="523"/>
      <c r="UPJ49" s="523"/>
      <c r="UPK49" s="523"/>
      <c r="UPL49" s="523"/>
      <c r="UPM49" s="523"/>
      <c r="UPN49" s="523"/>
      <c r="UPO49" s="523"/>
      <c r="UPP49" s="523"/>
      <c r="UPQ49" s="523"/>
      <c r="UPR49" s="523"/>
      <c r="UPS49" s="523"/>
      <c r="UPT49" s="523"/>
      <c r="UPU49" s="523"/>
      <c r="UPV49" s="523"/>
      <c r="UPW49" s="523"/>
      <c r="UPX49" s="523"/>
      <c r="UPY49" s="523"/>
      <c r="UPZ49" s="523"/>
      <c r="UQA49" s="523"/>
      <c r="UQB49" s="523"/>
      <c r="UQC49" s="523"/>
      <c r="UQD49" s="523"/>
      <c r="UQE49" s="523"/>
      <c r="UQF49" s="523"/>
      <c r="UQG49" s="523"/>
      <c r="UQH49" s="523"/>
      <c r="UQI49" s="523"/>
      <c r="UQJ49" s="523"/>
      <c r="UQK49" s="523"/>
      <c r="UQL49" s="523"/>
      <c r="UQM49" s="523"/>
      <c r="UQN49" s="523"/>
      <c r="UQO49" s="523"/>
      <c r="UQP49" s="523"/>
      <c r="UQQ49" s="523"/>
      <c r="UQR49" s="523"/>
      <c r="UQS49" s="523"/>
      <c r="UQT49" s="523"/>
      <c r="UQU49" s="523"/>
      <c r="UQV49" s="523"/>
      <c r="UQW49" s="523"/>
      <c r="UQX49" s="523"/>
      <c r="UQY49" s="523"/>
      <c r="UQZ49" s="523"/>
      <c r="URA49" s="523"/>
      <c r="URB49" s="523"/>
      <c r="URC49" s="523"/>
      <c r="URD49" s="523"/>
      <c r="URE49" s="523"/>
      <c r="URF49" s="523"/>
      <c r="URG49" s="523"/>
      <c r="URH49" s="523"/>
      <c r="URI49" s="523"/>
      <c r="URJ49" s="523"/>
      <c r="URK49" s="523"/>
      <c r="URL49" s="523"/>
      <c r="URM49" s="523"/>
      <c r="URN49" s="523"/>
      <c r="URO49" s="523"/>
      <c r="URP49" s="523"/>
      <c r="URQ49" s="523"/>
      <c r="URR49" s="523"/>
      <c r="URS49" s="523"/>
      <c r="URT49" s="523"/>
      <c r="URU49" s="523"/>
      <c r="URV49" s="523"/>
      <c r="URW49" s="523"/>
      <c r="URX49" s="523"/>
      <c r="URY49" s="523"/>
      <c r="URZ49" s="523"/>
      <c r="USA49" s="523"/>
      <c r="USB49" s="523"/>
      <c r="USC49" s="523"/>
      <c r="USD49" s="523"/>
      <c r="USE49" s="523"/>
      <c r="USF49" s="523"/>
      <c r="USG49" s="523"/>
      <c r="USH49" s="523"/>
      <c r="USI49" s="523"/>
      <c r="USJ49" s="523"/>
      <c r="USK49" s="523"/>
      <c r="USL49" s="523"/>
      <c r="USM49" s="523"/>
      <c r="USN49" s="523"/>
      <c r="USO49" s="523"/>
      <c r="USP49" s="523"/>
      <c r="USQ49" s="523"/>
      <c r="USR49" s="523"/>
      <c r="USS49" s="523"/>
      <c r="UST49" s="523"/>
      <c r="USU49" s="523"/>
      <c r="USV49" s="523"/>
      <c r="USW49" s="523"/>
      <c r="USX49" s="523"/>
      <c r="USY49" s="523"/>
      <c r="USZ49" s="523"/>
      <c r="UTA49" s="523"/>
      <c r="UTB49" s="523"/>
      <c r="UTC49" s="523"/>
      <c r="UTD49" s="523"/>
      <c r="UTE49" s="523"/>
      <c r="UTF49" s="523"/>
      <c r="UTG49" s="523"/>
      <c r="UTH49" s="523"/>
      <c r="UTI49" s="523"/>
      <c r="UTJ49" s="523"/>
      <c r="UTK49" s="523"/>
      <c r="UTL49" s="523"/>
      <c r="UTM49" s="523"/>
      <c r="UTN49" s="523"/>
      <c r="UTO49" s="523"/>
      <c r="UTP49" s="523"/>
      <c r="UTQ49" s="523"/>
      <c r="UTR49" s="523"/>
      <c r="UTS49" s="523"/>
      <c r="UTT49" s="523"/>
      <c r="UTU49" s="523"/>
      <c r="UTV49" s="523"/>
      <c r="UTW49" s="523"/>
      <c r="UTX49" s="523"/>
      <c r="UTY49" s="523"/>
      <c r="UTZ49" s="523"/>
      <c r="UUA49" s="523"/>
      <c r="UUB49" s="523"/>
      <c r="UUC49" s="523"/>
      <c r="UUD49" s="523"/>
      <c r="UUE49" s="523"/>
      <c r="UUF49" s="523"/>
      <c r="UUG49" s="523"/>
      <c r="UUH49" s="523"/>
      <c r="UUI49" s="523"/>
      <c r="UUJ49" s="523"/>
      <c r="UUK49" s="523"/>
      <c r="UUL49" s="523"/>
      <c r="UUM49" s="523"/>
      <c r="UUN49" s="523"/>
      <c r="UUO49" s="523"/>
      <c r="UUP49" s="523"/>
      <c r="UUQ49" s="523"/>
      <c r="UUR49" s="523"/>
      <c r="UUS49" s="523"/>
      <c r="UUT49" s="523"/>
      <c r="UUU49" s="523"/>
      <c r="UUV49" s="523"/>
      <c r="UUW49" s="523"/>
      <c r="UUX49" s="523"/>
      <c r="UUY49" s="523"/>
      <c r="UUZ49" s="523"/>
      <c r="UVA49" s="523"/>
      <c r="UVB49" s="523"/>
      <c r="UVC49" s="523"/>
      <c r="UVD49" s="523"/>
      <c r="UVE49" s="523"/>
      <c r="UVF49" s="523"/>
      <c r="UVG49" s="523"/>
      <c r="UVH49" s="523"/>
      <c r="UVI49" s="523"/>
      <c r="UVJ49" s="523"/>
      <c r="UVK49" s="523"/>
      <c r="UVL49" s="523"/>
      <c r="UVM49" s="523"/>
      <c r="UVN49" s="523"/>
      <c r="UVO49" s="523"/>
      <c r="UVP49" s="523"/>
      <c r="UVQ49" s="523"/>
      <c r="UVR49" s="523"/>
      <c r="UVS49" s="523"/>
      <c r="UVT49" s="523"/>
      <c r="UVU49" s="523"/>
      <c r="UVV49" s="523"/>
      <c r="UVW49" s="523"/>
      <c r="UVX49" s="523"/>
      <c r="UVY49" s="523"/>
      <c r="UVZ49" s="523"/>
      <c r="UWA49" s="523"/>
      <c r="UWB49" s="523"/>
      <c r="UWC49" s="523"/>
      <c r="UWD49" s="523"/>
      <c r="UWE49" s="523"/>
      <c r="UWF49" s="523"/>
      <c r="UWG49" s="523"/>
      <c r="UWH49" s="523"/>
      <c r="UWI49" s="523"/>
      <c r="UWJ49" s="523"/>
      <c r="UWK49" s="523"/>
      <c r="UWL49" s="523"/>
      <c r="UWM49" s="523"/>
      <c r="UWN49" s="523"/>
      <c r="UWO49" s="523"/>
      <c r="UWP49" s="523"/>
      <c r="UWQ49" s="523"/>
      <c r="UWR49" s="523"/>
      <c r="UWS49" s="523"/>
      <c r="UWT49" s="523"/>
      <c r="UWU49" s="523"/>
      <c r="UWV49" s="523"/>
      <c r="UWW49" s="523"/>
      <c r="UWX49" s="523"/>
      <c r="UWY49" s="523"/>
      <c r="UWZ49" s="523"/>
      <c r="UXA49" s="523"/>
      <c r="UXB49" s="523"/>
      <c r="UXC49" s="523"/>
      <c r="UXD49" s="523"/>
      <c r="UXE49" s="523"/>
      <c r="UXF49" s="523"/>
      <c r="UXG49" s="523"/>
      <c r="UXH49" s="523"/>
      <c r="UXI49" s="523"/>
      <c r="UXJ49" s="523"/>
      <c r="UXK49" s="523"/>
      <c r="UXL49" s="523"/>
      <c r="UXM49" s="523"/>
      <c r="UXN49" s="523"/>
      <c r="UXO49" s="523"/>
      <c r="UXP49" s="523"/>
      <c r="UXQ49" s="523"/>
      <c r="UXR49" s="523"/>
      <c r="UXS49" s="523"/>
      <c r="UXT49" s="523"/>
      <c r="UXU49" s="523"/>
      <c r="UXV49" s="523"/>
      <c r="UXW49" s="523"/>
      <c r="UXX49" s="523"/>
      <c r="UXY49" s="523"/>
      <c r="UXZ49" s="523"/>
      <c r="UYA49" s="523"/>
      <c r="UYB49" s="523"/>
      <c r="UYC49" s="523"/>
      <c r="UYD49" s="523"/>
      <c r="UYE49" s="523"/>
      <c r="UYF49" s="523"/>
      <c r="UYG49" s="523"/>
      <c r="UYH49" s="523"/>
      <c r="UYI49" s="523"/>
      <c r="UYJ49" s="523"/>
      <c r="UYK49" s="523"/>
      <c r="UYL49" s="523"/>
      <c r="UYM49" s="523"/>
      <c r="UYN49" s="523"/>
      <c r="UYO49" s="523"/>
      <c r="UYP49" s="523"/>
      <c r="UYQ49" s="523"/>
      <c r="UYR49" s="523"/>
      <c r="UYS49" s="523"/>
      <c r="UYT49" s="523"/>
      <c r="UYU49" s="523"/>
      <c r="UYV49" s="523"/>
      <c r="UYW49" s="523"/>
      <c r="UYX49" s="523"/>
      <c r="UYY49" s="523"/>
      <c r="UYZ49" s="523"/>
      <c r="UZA49" s="523"/>
      <c r="UZB49" s="523"/>
      <c r="UZC49" s="523"/>
      <c r="UZD49" s="523"/>
      <c r="UZE49" s="523"/>
      <c r="UZF49" s="523"/>
      <c r="UZG49" s="523"/>
      <c r="UZH49" s="523"/>
      <c r="UZI49" s="523"/>
      <c r="UZJ49" s="523"/>
      <c r="UZK49" s="523"/>
      <c r="UZL49" s="523"/>
      <c r="UZM49" s="523"/>
      <c r="UZN49" s="523"/>
      <c r="UZO49" s="523"/>
      <c r="UZP49" s="523"/>
      <c r="UZQ49" s="523"/>
      <c r="UZR49" s="523"/>
      <c r="UZS49" s="523"/>
      <c r="UZT49" s="523"/>
      <c r="UZU49" s="523"/>
      <c r="UZV49" s="523"/>
      <c r="UZW49" s="523"/>
      <c r="UZX49" s="523"/>
      <c r="UZY49" s="523"/>
      <c r="UZZ49" s="523"/>
      <c r="VAA49" s="523"/>
      <c r="VAB49" s="523"/>
      <c r="VAC49" s="523"/>
      <c r="VAD49" s="523"/>
      <c r="VAE49" s="523"/>
      <c r="VAF49" s="523"/>
      <c r="VAG49" s="523"/>
      <c r="VAH49" s="523"/>
      <c r="VAI49" s="523"/>
      <c r="VAJ49" s="523"/>
      <c r="VAK49" s="523"/>
      <c r="VAL49" s="523"/>
      <c r="VAM49" s="523"/>
      <c r="VAN49" s="523"/>
      <c r="VAO49" s="523"/>
      <c r="VAP49" s="523"/>
      <c r="VAQ49" s="523"/>
      <c r="VAR49" s="523"/>
      <c r="VAS49" s="523"/>
      <c r="VAT49" s="523"/>
      <c r="VAU49" s="523"/>
      <c r="VAV49" s="523"/>
      <c r="VAW49" s="523"/>
      <c r="VAX49" s="523"/>
      <c r="VAY49" s="523"/>
      <c r="VAZ49" s="523"/>
      <c r="VBA49" s="523"/>
      <c r="VBB49" s="523"/>
      <c r="VBC49" s="523"/>
      <c r="VBD49" s="523"/>
      <c r="VBE49" s="523"/>
      <c r="VBF49" s="523"/>
      <c r="VBG49" s="523"/>
      <c r="VBH49" s="523"/>
      <c r="VBI49" s="523"/>
      <c r="VBJ49" s="523"/>
      <c r="VBK49" s="523"/>
      <c r="VBL49" s="523"/>
      <c r="VBM49" s="523"/>
      <c r="VBN49" s="523"/>
      <c r="VBO49" s="523"/>
      <c r="VBP49" s="523"/>
      <c r="VBQ49" s="523"/>
      <c r="VBR49" s="523"/>
      <c r="VBS49" s="523"/>
      <c r="VBT49" s="523"/>
      <c r="VBU49" s="523"/>
      <c r="VBV49" s="523"/>
      <c r="VBW49" s="523"/>
      <c r="VBX49" s="523"/>
      <c r="VBY49" s="523"/>
      <c r="VBZ49" s="523"/>
      <c r="VCA49" s="523"/>
      <c r="VCB49" s="523"/>
      <c r="VCC49" s="523"/>
      <c r="VCD49" s="523"/>
      <c r="VCE49" s="523"/>
      <c r="VCF49" s="523"/>
      <c r="VCG49" s="523"/>
      <c r="VCH49" s="523"/>
      <c r="VCI49" s="523"/>
      <c r="VCJ49" s="523"/>
      <c r="VCK49" s="523"/>
      <c r="VCL49" s="523"/>
      <c r="VCM49" s="523"/>
      <c r="VCN49" s="523"/>
      <c r="VCO49" s="523"/>
      <c r="VCP49" s="523"/>
      <c r="VCQ49" s="523"/>
      <c r="VCR49" s="523"/>
      <c r="VCS49" s="523"/>
      <c r="VCT49" s="523"/>
      <c r="VCU49" s="523"/>
      <c r="VCV49" s="523"/>
      <c r="VCW49" s="523"/>
      <c r="VCX49" s="523"/>
      <c r="VCY49" s="523"/>
      <c r="VCZ49" s="523"/>
      <c r="VDA49" s="523"/>
      <c r="VDB49" s="523"/>
      <c r="VDC49" s="523"/>
      <c r="VDD49" s="523"/>
      <c r="VDE49" s="523"/>
      <c r="VDF49" s="523"/>
      <c r="VDG49" s="523"/>
      <c r="VDH49" s="523"/>
      <c r="VDI49" s="523"/>
      <c r="VDJ49" s="523"/>
      <c r="VDK49" s="523"/>
      <c r="VDL49" s="523"/>
      <c r="VDM49" s="523"/>
      <c r="VDN49" s="523"/>
      <c r="VDO49" s="523"/>
      <c r="VDP49" s="523"/>
      <c r="VDQ49" s="523"/>
      <c r="VDR49" s="523"/>
      <c r="VDS49" s="523"/>
      <c r="VDT49" s="523"/>
      <c r="VDU49" s="523"/>
      <c r="VDV49" s="523"/>
      <c r="VDW49" s="523"/>
      <c r="VDX49" s="523"/>
      <c r="VDY49" s="523"/>
      <c r="VDZ49" s="523"/>
      <c r="VEA49" s="523"/>
      <c r="VEB49" s="523"/>
      <c r="VEC49" s="523"/>
      <c r="VED49" s="523"/>
      <c r="VEE49" s="523"/>
      <c r="VEF49" s="523"/>
      <c r="VEG49" s="523"/>
      <c r="VEH49" s="523"/>
      <c r="VEI49" s="523"/>
      <c r="VEJ49" s="523"/>
      <c r="VEK49" s="523"/>
      <c r="VEL49" s="523"/>
      <c r="VEM49" s="523"/>
      <c r="VEN49" s="523"/>
      <c r="VEO49" s="523"/>
      <c r="VEP49" s="523"/>
      <c r="VEQ49" s="523"/>
      <c r="VER49" s="523"/>
      <c r="VES49" s="523"/>
      <c r="VET49" s="523"/>
      <c r="VEU49" s="523"/>
      <c r="VEV49" s="523"/>
      <c r="VEW49" s="523"/>
      <c r="VEX49" s="523"/>
      <c r="VEY49" s="523"/>
      <c r="VEZ49" s="523"/>
      <c r="VFA49" s="523"/>
      <c r="VFB49" s="523"/>
      <c r="VFC49" s="523"/>
      <c r="VFD49" s="523"/>
      <c r="VFE49" s="523"/>
      <c r="VFF49" s="523"/>
      <c r="VFG49" s="523"/>
      <c r="VFH49" s="523"/>
      <c r="VFI49" s="523"/>
      <c r="VFJ49" s="523"/>
      <c r="VFK49" s="523"/>
      <c r="VFL49" s="523"/>
      <c r="VFM49" s="523"/>
      <c r="VFN49" s="523"/>
      <c r="VFO49" s="523"/>
      <c r="VFP49" s="523"/>
      <c r="VFQ49" s="523"/>
      <c r="VFR49" s="523"/>
      <c r="VFS49" s="523"/>
      <c r="VFT49" s="523"/>
      <c r="VFU49" s="523"/>
      <c r="VFV49" s="523"/>
      <c r="VFW49" s="523"/>
      <c r="VFX49" s="523"/>
      <c r="VFY49" s="523"/>
      <c r="VFZ49" s="523"/>
      <c r="VGA49" s="523"/>
      <c r="VGB49" s="523"/>
      <c r="VGC49" s="523"/>
      <c r="VGD49" s="523"/>
      <c r="VGE49" s="523"/>
      <c r="VGF49" s="523"/>
      <c r="VGG49" s="523"/>
      <c r="VGH49" s="523"/>
      <c r="VGI49" s="523"/>
      <c r="VGJ49" s="523"/>
      <c r="VGK49" s="523"/>
      <c r="VGL49" s="523"/>
      <c r="VGM49" s="523"/>
      <c r="VGN49" s="523"/>
      <c r="VGO49" s="523"/>
      <c r="VGP49" s="523"/>
      <c r="VGQ49" s="523"/>
      <c r="VGR49" s="523"/>
      <c r="VGS49" s="523"/>
      <c r="VGT49" s="523"/>
      <c r="VGU49" s="523"/>
      <c r="VGV49" s="523"/>
      <c r="VGW49" s="523"/>
      <c r="VGX49" s="523"/>
      <c r="VGY49" s="523"/>
      <c r="VGZ49" s="523"/>
      <c r="VHA49" s="523"/>
      <c r="VHB49" s="523"/>
      <c r="VHC49" s="523"/>
      <c r="VHD49" s="523"/>
      <c r="VHE49" s="523"/>
      <c r="VHF49" s="523"/>
      <c r="VHG49" s="523"/>
      <c r="VHH49" s="523"/>
      <c r="VHI49" s="523"/>
      <c r="VHJ49" s="523"/>
      <c r="VHK49" s="523"/>
      <c r="VHL49" s="523"/>
      <c r="VHM49" s="523"/>
      <c r="VHN49" s="523"/>
      <c r="VHO49" s="523"/>
      <c r="VHP49" s="523"/>
      <c r="VHQ49" s="523"/>
      <c r="VHR49" s="523"/>
      <c r="VHS49" s="523"/>
      <c r="VHT49" s="523"/>
      <c r="VHU49" s="523"/>
      <c r="VHV49" s="523"/>
      <c r="VHW49" s="523"/>
      <c r="VHX49" s="523"/>
      <c r="VHY49" s="523"/>
      <c r="VHZ49" s="523"/>
      <c r="VIA49" s="523"/>
      <c r="VIB49" s="523"/>
      <c r="VIC49" s="523"/>
      <c r="VID49" s="523"/>
      <c r="VIE49" s="523"/>
      <c r="VIF49" s="523"/>
      <c r="VIG49" s="523"/>
      <c r="VIH49" s="523"/>
      <c r="VII49" s="523"/>
      <c r="VIJ49" s="523"/>
      <c r="VIK49" s="523"/>
      <c r="VIL49" s="523"/>
      <c r="VIM49" s="523"/>
      <c r="VIN49" s="523"/>
      <c r="VIO49" s="523"/>
      <c r="VIP49" s="523"/>
      <c r="VIQ49" s="523"/>
      <c r="VIR49" s="523"/>
      <c r="VIS49" s="523"/>
      <c r="VIT49" s="523"/>
      <c r="VIU49" s="523"/>
      <c r="VIV49" s="523"/>
      <c r="VIW49" s="523"/>
      <c r="VIX49" s="523"/>
      <c r="VIY49" s="523"/>
      <c r="VIZ49" s="523"/>
      <c r="VJA49" s="523"/>
      <c r="VJB49" s="523"/>
      <c r="VJC49" s="523"/>
      <c r="VJD49" s="523"/>
      <c r="VJE49" s="523"/>
      <c r="VJF49" s="523"/>
      <c r="VJG49" s="523"/>
      <c r="VJH49" s="523"/>
      <c r="VJI49" s="523"/>
      <c r="VJJ49" s="523"/>
      <c r="VJK49" s="523"/>
      <c r="VJL49" s="523"/>
      <c r="VJM49" s="523"/>
      <c r="VJN49" s="523"/>
      <c r="VJO49" s="523"/>
      <c r="VJP49" s="523"/>
      <c r="VJQ49" s="523"/>
      <c r="VJR49" s="523"/>
      <c r="VJS49" s="523"/>
      <c r="VJT49" s="523"/>
      <c r="VJU49" s="523"/>
      <c r="VJV49" s="523"/>
      <c r="VJW49" s="523"/>
      <c r="VJX49" s="523"/>
      <c r="VJY49" s="523"/>
      <c r="VJZ49" s="523"/>
      <c r="VKA49" s="523"/>
      <c r="VKB49" s="523"/>
      <c r="VKC49" s="523"/>
      <c r="VKD49" s="523"/>
      <c r="VKE49" s="523"/>
      <c r="VKF49" s="523"/>
      <c r="VKG49" s="523"/>
      <c r="VKH49" s="523"/>
      <c r="VKI49" s="523"/>
      <c r="VKJ49" s="523"/>
      <c r="VKK49" s="523"/>
      <c r="VKL49" s="523"/>
      <c r="VKM49" s="523"/>
      <c r="VKN49" s="523"/>
      <c r="VKO49" s="523"/>
      <c r="VKP49" s="523"/>
      <c r="VKQ49" s="523"/>
      <c r="VKR49" s="523"/>
      <c r="VKS49" s="523"/>
      <c r="VKT49" s="523"/>
      <c r="VKU49" s="523"/>
      <c r="VKV49" s="523"/>
      <c r="VKW49" s="523"/>
      <c r="VKX49" s="523"/>
      <c r="VKY49" s="523"/>
      <c r="VKZ49" s="523"/>
      <c r="VLA49" s="523"/>
      <c r="VLB49" s="523"/>
      <c r="VLC49" s="523"/>
      <c r="VLD49" s="523"/>
      <c r="VLE49" s="523"/>
      <c r="VLF49" s="523"/>
      <c r="VLG49" s="523"/>
      <c r="VLH49" s="523"/>
      <c r="VLI49" s="523"/>
      <c r="VLJ49" s="523"/>
      <c r="VLK49" s="523"/>
      <c r="VLL49" s="523"/>
      <c r="VLM49" s="523"/>
      <c r="VLN49" s="523"/>
      <c r="VLO49" s="523"/>
      <c r="VLP49" s="523"/>
      <c r="VLQ49" s="523"/>
      <c r="VLR49" s="523"/>
      <c r="VLS49" s="523"/>
      <c r="VLT49" s="523"/>
      <c r="VLU49" s="523"/>
      <c r="VLV49" s="523"/>
      <c r="VLW49" s="523"/>
      <c r="VLX49" s="523"/>
      <c r="VLY49" s="523"/>
      <c r="VLZ49" s="523"/>
      <c r="VMA49" s="523"/>
      <c r="VMB49" s="523"/>
      <c r="VMC49" s="523"/>
      <c r="VMD49" s="523"/>
      <c r="VME49" s="523"/>
      <c r="VMF49" s="523"/>
      <c r="VMG49" s="523"/>
      <c r="VMH49" s="523"/>
      <c r="VMI49" s="523"/>
      <c r="VMJ49" s="523"/>
      <c r="VMK49" s="523"/>
      <c r="VML49" s="523"/>
      <c r="VMM49" s="523"/>
      <c r="VMN49" s="523"/>
      <c r="VMO49" s="523"/>
      <c r="VMP49" s="523"/>
      <c r="VMQ49" s="523"/>
      <c r="VMR49" s="523"/>
      <c r="VMS49" s="523"/>
      <c r="VMT49" s="523"/>
      <c r="VMU49" s="523"/>
      <c r="VMV49" s="523"/>
      <c r="VMW49" s="523"/>
      <c r="VMX49" s="523"/>
      <c r="VMY49" s="523"/>
      <c r="VMZ49" s="523"/>
      <c r="VNA49" s="523"/>
      <c r="VNB49" s="523"/>
      <c r="VNC49" s="523"/>
      <c r="VND49" s="523"/>
      <c r="VNE49" s="523"/>
      <c r="VNF49" s="523"/>
      <c r="VNG49" s="523"/>
      <c r="VNH49" s="523"/>
      <c r="VNI49" s="523"/>
      <c r="VNJ49" s="523"/>
      <c r="VNK49" s="523"/>
      <c r="VNL49" s="523"/>
      <c r="VNM49" s="523"/>
      <c r="VNN49" s="523"/>
      <c r="VNO49" s="523"/>
      <c r="VNP49" s="523"/>
      <c r="VNQ49" s="523"/>
      <c r="VNR49" s="523"/>
      <c r="VNS49" s="523"/>
      <c r="VNT49" s="523"/>
      <c r="VNU49" s="523"/>
      <c r="VNV49" s="523"/>
      <c r="VNW49" s="523"/>
      <c r="VNX49" s="523"/>
      <c r="VNY49" s="523"/>
      <c r="VNZ49" s="523"/>
      <c r="VOA49" s="523"/>
      <c r="VOB49" s="523"/>
      <c r="VOC49" s="523"/>
      <c r="VOD49" s="523"/>
      <c r="VOE49" s="523"/>
      <c r="VOF49" s="523"/>
      <c r="VOG49" s="523"/>
      <c r="VOH49" s="523"/>
      <c r="VOI49" s="523"/>
      <c r="VOJ49" s="523"/>
      <c r="VOK49" s="523"/>
      <c r="VOL49" s="523"/>
      <c r="VOM49" s="523"/>
      <c r="VON49" s="523"/>
      <c r="VOO49" s="523"/>
      <c r="VOP49" s="523"/>
      <c r="VOQ49" s="523"/>
      <c r="VOR49" s="523"/>
      <c r="VOS49" s="523"/>
      <c r="VOT49" s="523"/>
      <c r="VOU49" s="523"/>
      <c r="VOV49" s="523"/>
      <c r="VOW49" s="523"/>
      <c r="VOX49" s="523"/>
      <c r="VOY49" s="523"/>
      <c r="VOZ49" s="523"/>
      <c r="VPA49" s="523"/>
      <c r="VPB49" s="523"/>
      <c r="VPC49" s="523"/>
      <c r="VPD49" s="523"/>
      <c r="VPE49" s="523"/>
      <c r="VPF49" s="523"/>
      <c r="VPG49" s="523"/>
      <c r="VPH49" s="523"/>
      <c r="VPI49" s="523"/>
      <c r="VPJ49" s="523"/>
      <c r="VPK49" s="523"/>
      <c r="VPL49" s="523"/>
      <c r="VPM49" s="523"/>
      <c r="VPN49" s="523"/>
      <c r="VPO49" s="523"/>
      <c r="VPP49" s="523"/>
      <c r="VPQ49" s="523"/>
      <c r="VPR49" s="523"/>
      <c r="VPS49" s="523"/>
      <c r="VPT49" s="523"/>
      <c r="VPU49" s="523"/>
      <c r="VPV49" s="523"/>
      <c r="VPW49" s="523"/>
      <c r="VPX49" s="523"/>
      <c r="VPY49" s="523"/>
      <c r="VPZ49" s="523"/>
      <c r="VQA49" s="523"/>
      <c r="VQB49" s="523"/>
      <c r="VQC49" s="523"/>
      <c r="VQD49" s="523"/>
      <c r="VQE49" s="523"/>
      <c r="VQF49" s="523"/>
      <c r="VQG49" s="523"/>
      <c r="VQH49" s="523"/>
      <c r="VQI49" s="523"/>
      <c r="VQJ49" s="523"/>
      <c r="VQK49" s="523"/>
      <c r="VQL49" s="523"/>
      <c r="VQM49" s="523"/>
      <c r="VQN49" s="523"/>
      <c r="VQO49" s="523"/>
      <c r="VQP49" s="523"/>
      <c r="VQQ49" s="523"/>
      <c r="VQR49" s="523"/>
      <c r="VQS49" s="523"/>
      <c r="VQT49" s="523"/>
      <c r="VQU49" s="523"/>
      <c r="VQV49" s="523"/>
      <c r="VQW49" s="523"/>
      <c r="VQX49" s="523"/>
      <c r="VQY49" s="523"/>
      <c r="VQZ49" s="523"/>
      <c r="VRA49" s="523"/>
      <c r="VRB49" s="523"/>
      <c r="VRC49" s="523"/>
      <c r="VRD49" s="523"/>
      <c r="VRE49" s="523"/>
      <c r="VRF49" s="523"/>
      <c r="VRG49" s="523"/>
      <c r="VRH49" s="523"/>
      <c r="VRI49" s="523"/>
      <c r="VRJ49" s="523"/>
      <c r="VRK49" s="523"/>
      <c r="VRL49" s="523"/>
      <c r="VRM49" s="523"/>
      <c r="VRN49" s="523"/>
      <c r="VRO49" s="523"/>
      <c r="VRP49" s="523"/>
      <c r="VRQ49" s="523"/>
      <c r="VRR49" s="523"/>
      <c r="VRS49" s="523"/>
      <c r="VRT49" s="523"/>
      <c r="VRU49" s="523"/>
      <c r="VRV49" s="523"/>
      <c r="VRW49" s="523"/>
      <c r="VRX49" s="523"/>
      <c r="VRY49" s="523"/>
      <c r="VRZ49" s="523"/>
      <c r="VSA49" s="523"/>
      <c r="VSB49" s="523"/>
      <c r="VSC49" s="523"/>
      <c r="VSD49" s="523"/>
      <c r="VSE49" s="523"/>
      <c r="VSF49" s="523"/>
      <c r="VSG49" s="523"/>
      <c r="VSH49" s="523"/>
      <c r="VSI49" s="523"/>
      <c r="VSJ49" s="523"/>
      <c r="VSK49" s="523"/>
      <c r="VSL49" s="523"/>
      <c r="VSM49" s="523"/>
      <c r="VSN49" s="523"/>
      <c r="VSO49" s="523"/>
      <c r="VSP49" s="523"/>
      <c r="VSQ49" s="523"/>
      <c r="VSR49" s="523"/>
      <c r="VSS49" s="523"/>
      <c r="VST49" s="523"/>
      <c r="VSU49" s="523"/>
      <c r="VSV49" s="523"/>
      <c r="VSW49" s="523"/>
      <c r="VSX49" s="523"/>
      <c r="VSY49" s="523"/>
      <c r="VSZ49" s="523"/>
      <c r="VTA49" s="523"/>
      <c r="VTB49" s="523"/>
      <c r="VTC49" s="523"/>
      <c r="VTD49" s="523"/>
      <c r="VTE49" s="523"/>
      <c r="VTF49" s="523"/>
      <c r="VTG49" s="523"/>
      <c r="VTH49" s="523"/>
      <c r="VTI49" s="523"/>
      <c r="VTJ49" s="523"/>
      <c r="VTK49" s="523"/>
      <c r="VTL49" s="523"/>
      <c r="VTM49" s="523"/>
      <c r="VTN49" s="523"/>
      <c r="VTO49" s="523"/>
      <c r="VTP49" s="523"/>
      <c r="VTQ49" s="523"/>
      <c r="VTR49" s="523"/>
      <c r="VTS49" s="523"/>
      <c r="VTT49" s="523"/>
      <c r="VTU49" s="523"/>
      <c r="VTV49" s="523"/>
      <c r="VTW49" s="523"/>
      <c r="VTX49" s="523"/>
      <c r="VTY49" s="523"/>
      <c r="VTZ49" s="523"/>
      <c r="VUA49" s="523"/>
      <c r="VUB49" s="523"/>
      <c r="VUC49" s="523"/>
      <c r="VUD49" s="523"/>
      <c r="VUE49" s="523"/>
      <c r="VUF49" s="523"/>
      <c r="VUG49" s="523"/>
      <c r="VUH49" s="523"/>
      <c r="VUI49" s="523"/>
      <c r="VUJ49" s="523"/>
      <c r="VUK49" s="523"/>
      <c r="VUL49" s="523"/>
      <c r="VUM49" s="523"/>
      <c r="VUN49" s="523"/>
      <c r="VUO49" s="523"/>
      <c r="VUP49" s="523"/>
      <c r="VUQ49" s="523"/>
      <c r="VUR49" s="523"/>
      <c r="VUS49" s="523"/>
      <c r="VUT49" s="523"/>
      <c r="VUU49" s="523"/>
      <c r="VUV49" s="523"/>
      <c r="VUW49" s="523"/>
      <c r="VUX49" s="523"/>
      <c r="VUY49" s="523"/>
      <c r="VUZ49" s="523"/>
      <c r="VVA49" s="523"/>
      <c r="VVB49" s="523"/>
      <c r="VVC49" s="523"/>
      <c r="VVD49" s="523"/>
      <c r="VVE49" s="523"/>
      <c r="VVF49" s="523"/>
      <c r="VVG49" s="523"/>
      <c r="VVH49" s="523"/>
      <c r="VVI49" s="523"/>
      <c r="VVJ49" s="523"/>
      <c r="VVK49" s="523"/>
      <c r="VVL49" s="523"/>
      <c r="VVM49" s="523"/>
      <c r="VVN49" s="523"/>
      <c r="VVO49" s="523"/>
      <c r="VVP49" s="523"/>
      <c r="VVQ49" s="523"/>
      <c r="VVR49" s="523"/>
      <c r="VVS49" s="523"/>
      <c r="VVT49" s="523"/>
      <c r="VVU49" s="523"/>
      <c r="VVV49" s="523"/>
      <c r="VVW49" s="523"/>
      <c r="VVX49" s="523"/>
      <c r="VVY49" s="523"/>
      <c r="VVZ49" s="523"/>
      <c r="VWA49" s="523"/>
      <c r="VWB49" s="523"/>
      <c r="VWC49" s="523"/>
      <c r="VWD49" s="523"/>
      <c r="VWE49" s="523"/>
      <c r="VWF49" s="523"/>
      <c r="VWG49" s="523"/>
      <c r="VWH49" s="523"/>
      <c r="VWI49" s="523"/>
      <c r="VWJ49" s="523"/>
      <c r="VWK49" s="523"/>
      <c r="VWL49" s="523"/>
      <c r="VWM49" s="523"/>
      <c r="VWN49" s="523"/>
      <c r="VWO49" s="523"/>
      <c r="VWP49" s="523"/>
      <c r="VWQ49" s="523"/>
      <c r="VWR49" s="523"/>
      <c r="VWS49" s="523"/>
      <c r="VWT49" s="523"/>
      <c r="VWU49" s="523"/>
      <c r="VWV49" s="523"/>
      <c r="VWW49" s="523"/>
      <c r="VWX49" s="523"/>
      <c r="VWY49" s="523"/>
      <c r="VWZ49" s="523"/>
      <c r="VXA49" s="523"/>
      <c r="VXB49" s="523"/>
      <c r="VXC49" s="523"/>
      <c r="VXD49" s="523"/>
      <c r="VXE49" s="523"/>
      <c r="VXF49" s="523"/>
      <c r="VXG49" s="523"/>
      <c r="VXH49" s="523"/>
      <c r="VXI49" s="523"/>
      <c r="VXJ49" s="523"/>
      <c r="VXK49" s="523"/>
      <c r="VXL49" s="523"/>
      <c r="VXM49" s="523"/>
      <c r="VXN49" s="523"/>
      <c r="VXO49" s="523"/>
      <c r="VXP49" s="523"/>
      <c r="VXQ49" s="523"/>
      <c r="VXR49" s="523"/>
      <c r="VXS49" s="523"/>
      <c r="VXT49" s="523"/>
      <c r="VXU49" s="523"/>
      <c r="VXV49" s="523"/>
      <c r="VXW49" s="523"/>
      <c r="VXX49" s="523"/>
      <c r="VXY49" s="523"/>
      <c r="VXZ49" s="523"/>
      <c r="VYA49" s="523"/>
      <c r="VYB49" s="523"/>
      <c r="VYC49" s="523"/>
      <c r="VYD49" s="523"/>
      <c r="VYE49" s="523"/>
      <c r="VYF49" s="523"/>
      <c r="VYG49" s="523"/>
      <c r="VYH49" s="523"/>
      <c r="VYI49" s="523"/>
      <c r="VYJ49" s="523"/>
      <c r="VYK49" s="523"/>
      <c r="VYL49" s="523"/>
      <c r="VYM49" s="523"/>
      <c r="VYN49" s="523"/>
      <c r="VYO49" s="523"/>
      <c r="VYP49" s="523"/>
      <c r="VYQ49" s="523"/>
      <c r="VYR49" s="523"/>
      <c r="VYS49" s="523"/>
      <c r="VYT49" s="523"/>
      <c r="VYU49" s="523"/>
      <c r="VYV49" s="523"/>
      <c r="VYW49" s="523"/>
      <c r="VYX49" s="523"/>
      <c r="VYY49" s="523"/>
      <c r="VYZ49" s="523"/>
      <c r="VZA49" s="523"/>
      <c r="VZB49" s="523"/>
      <c r="VZC49" s="523"/>
      <c r="VZD49" s="523"/>
      <c r="VZE49" s="523"/>
      <c r="VZF49" s="523"/>
      <c r="VZG49" s="523"/>
      <c r="VZH49" s="523"/>
      <c r="VZI49" s="523"/>
      <c r="VZJ49" s="523"/>
      <c r="VZK49" s="523"/>
      <c r="VZL49" s="523"/>
      <c r="VZM49" s="523"/>
      <c r="VZN49" s="523"/>
      <c r="VZO49" s="523"/>
      <c r="VZP49" s="523"/>
      <c r="VZQ49" s="523"/>
      <c r="VZR49" s="523"/>
      <c r="VZS49" s="523"/>
      <c r="VZT49" s="523"/>
      <c r="VZU49" s="523"/>
      <c r="VZV49" s="523"/>
      <c r="VZW49" s="523"/>
      <c r="VZX49" s="523"/>
      <c r="VZY49" s="523"/>
      <c r="VZZ49" s="523"/>
      <c r="WAA49" s="523"/>
      <c r="WAB49" s="523"/>
      <c r="WAC49" s="523"/>
      <c r="WAD49" s="523"/>
      <c r="WAE49" s="523"/>
      <c r="WAF49" s="523"/>
      <c r="WAG49" s="523"/>
      <c r="WAH49" s="523"/>
      <c r="WAI49" s="523"/>
      <c r="WAJ49" s="523"/>
      <c r="WAK49" s="523"/>
      <c r="WAL49" s="523"/>
      <c r="WAM49" s="523"/>
      <c r="WAN49" s="523"/>
      <c r="WAO49" s="523"/>
      <c r="WAP49" s="523"/>
      <c r="WAQ49" s="523"/>
      <c r="WAR49" s="523"/>
      <c r="WAS49" s="523"/>
      <c r="WAT49" s="523"/>
      <c r="WAU49" s="523"/>
      <c r="WAV49" s="523"/>
      <c r="WAW49" s="523"/>
      <c r="WAX49" s="523"/>
      <c r="WAY49" s="523"/>
      <c r="WAZ49" s="523"/>
      <c r="WBA49" s="523"/>
      <c r="WBB49" s="523"/>
      <c r="WBC49" s="523"/>
      <c r="WBD49" s="523"/>
      <c r="WBE49" s="523"/>
      <c r="WBF49" s="523"/>
      <c r="WBG49" s="523"/>
      <c r="WBH49" s="523"/>
      <c r="WBI49" s="523"/>
      <c r="WBJ49" s="523"/>
      <c r="WBK49" s="523"/>
      <c r="WBL49" s="523"/>
      <c r="WBM49" s="523"/>
      <c r="WBN49" s="523"/>
      <c r="WBO49" s="523"/>
      <c r="WBP49" s="523"/>
      <c r="WBQ49" s="523"/>
      <c r="WBR49" s="523"/>
      <c r="WBS49" s="523"/>
      <c r="WBT49" s="523"/>
      <c r="WBU49" s="523"/>
      <c r="WBV49" s="523"/>
      <c r="WBW49" s="523"/>
      <c r="WBX49" s="523"/>
      <c r="WBY49" s="523"/>
      <c r="WBZ49" s="523"/>
      <c r="WCA49" s="523"/>
      <c r="WCB49" s="523"/>
      <c r="WCC49" s="523"/>
      <c r="WCD49" s="523"/>
      <c r="WCE49" s="523"/>
      <c r="WCF49" s="523"/>
      <c r="WCG49" s="523"/>
      <c r="WCH49" s="523"/>
      <c r="WCI49" s="523"/>
      <c r="WCJ49" s="523"/>
      <c r="WCK49" s="523"/>
      <c r="WCL49" s="523"/>
      <c r="WCM49" s="523"/>
      <c r="WCN49" s="523"/>
      <c r="WCO49" s="523"/>
      <c r="WCP49" s="523"/>
      <c r="WCQ49" s="523"/>
      <c r="WCR49" s="523"/>
      <c r="WCS49" s="523"/>
      <c r="WCT49" s="523"/>
      <c r="WCU49" s="523"/>
      <c r="WCV49" s="523"/>
      <c r="WCW49" s="523"/>
      <c r="WCX49" s="523"/>
      <c r="WCY49" s="523"/>
      <c r="WCZ49" s="523"/>
      <c r="WDA49" s="523"/>
      <c r="WDB49" s="523"/>
      <c r="WDC49" s="523"/>
      <c r="WDD49" s="523"/>
      <c r="WDE49" s="523"/>
      <c r="WDF49" s="523"/>
      <c r="WDG49" s="523"/>
      <c r="WDH49" s="523"/>
      <c r="WDI49" s="523"/>
      <c r="WDJ49" s="523"/>
      <c r="WDK49" s="523"/>
      <c r="WDL49" s="523"/>
      <c r="WDM49" s="523"/>
      <c r="WDN49" s="523"/>
      <c r="WDO49" s="523"/>
      <c r="WDP49" s="523"/>
      <c r="WDQ49" s="523"/>
      <c r="WDR49" s="523"/>
      <c r="WDS49" s="523"/>
      <c r="WDT49" s="523"/>
      <c r="WDU49" s="523"/>
      <c r="WDV49" s="523"/>
      <c r="WDW49" s="523"/>
      <c r="WDX49" s="523"/>
      <c r="WDY49" s="523"/>
      <c r="WDZ49" s="523"/>
      <c r="WEA49" s="523"/>
      <c r="WEB49" s="523"/>
      <c r="WEC49" s="523"/>
      <c r="WED49" s="523"/>
      <c r="WEE49" s="523"/>
      <c r="WEF49" s="523"/>
      <c r="WEG49" s="523"/>
      <c r="WEH49" s="523"/>
      <c r="WEI49" s="523"/>
      <c r="WEJ49" s="523"/>
      <c r="WEK49" s="523"/>
      <c r="WEL49" s="523"/>
      <c r="WEM49" s="523"/>
      <c r="WEN49" s="523"/>
      <c r="WEO49" s="523"/>
      <c r="WEP49" s="523"/>
      <c r="WEQ49" s="523"/>
      <c r="WER49" s="523"/>
      <c r="WES49" s="523"/>
      <c r="WET49" s="523"/>
      <c r="WEU49" s="523"/>
      <c r="WEV49" s="523"/>
      <c r="WEW49" s="523"/>
      <c r="WEX49" s="523"/>
      <c r="WEY49" s="523"/>
      <c r="WEZ49" s="523"/>
      <c r="WFA49" s="523"/>
      <c r="WFB49" s="523"/>
      <c r="WFC49" s="523"/>
      <c r="WFD49" s="523"/>
      <c r="WFE49" s="523"/>
      <c r="WFF49" s="523"/>
      <c r="WFG49" s="523"/>
      <c r="WFH49" s="523"/>
      <c r="WFI49" s="523"/>
      <c r="WFJ49" s="523"/>
      <c r="WFK49" s="523"/>
      <c r="WFL49" s="523"/>
      <c r="WFM49" s="523"/>
      <c r="WFN49" s="523"/>
      <c r="WFO49" s="523"/>
      <c r="WFP49" s="523"/>
      <c r="WFQ49" s="523"/>
      <c r="WFR49" s="523"/>
      <c r="WFS49" s="523"/>
      <c r="WFT49" s="523"/>
      <c r="WFU49" s="523"/>
      <c r="WFV49" s="523"/>
      <c r="WFW49" s="523"/>
      <c r="WFX49" s="523"/>
      <c r="WFY49" s="523"/>
      <c r="WFZ49" s="523"/>
      <c r="WGA49" s="523"/>
      <c r="WGB49" s="523"/>
      <c r="WGC49" s="523"/>
      <c r="WGD49" s="523"/>
      <c r="WGE49" s="523"/>
      <c r="WGF49" s="523"/>
      <c r="WGG49" s="523"/>
      <c r="WGH49" s="523"/>
      <c r="WGI49" s="523"/>
      <c r="WGJ49" s="523"/>
      <c r="WGK49" s="523"/>
      <c r="WGL49" s="523"/>
      <c r="WGM49" s="523"/>
      <c r="WGN49" s="523"/>
      <c r="WGO49" s="523"/>
      <c r="WGP49" s="523"/>
      <c r="WGQ49" s="523"/>
      <c r="WGR49" s="523"/>
      <c r="WGS49" s="523"/>
      <c r="WGT49" s="523"/>
      <c r="WGU49" s="523"/>
      <c r="WGV49" s="523"/>
      <c r="WGW49" s="523"/>
      <c r="WGX49" s="523"/>
      <c r="WGY49" s="523"/>
      <c r="WGZ49" s="523"/>
      <c r="WHA49" s="523"/>
      <c r="WHB49" s="523"/>
      <c r="WHC49" s="523"/>
      <c r="WHD49" s="523"/>
      <c r="WHE49" s="523"/>
      <c r="WHF49" s="523"/>
      <c r="WHG49" s="523"/>
      <c r="WHH49" s="523"/>
      <c r="WHI49" s="523"/>
      <c r="WHJ49" s="523"/>
      <c r="WHK49" s="523"/>
      <c r="WHL49" s="523"/>
      <c r="WHM49" s="523"/>
      <c r="WHN49" s="523"/>
      <c r="WHO49" s="523"/>
      <c r="WHP49" s="523"/>
      <c r="WHQ49" s="523"/>
      <c r="WHR49" s="523"/>
      <c r="WHS49" s="523"/>
      <c r="WHT49" s="523"/>
      <c r="WHU49" s="523"/>
      <c r="WHV49" s="523"/>
      <c r="WHW49" s="523"/>
      <c r="WHX49" s="523"/>
      <c r="WHY49" s="523"/>
      <c r="WHZ49" s="523"/>
      <c r="WIA49" s="523"/>
      <c r="WIB49" s="523"/>
      <c r="WIC49" s="523"/>
      <c r="WID49" s="523"/>
      <c r="WIE49" s="523"/>
      <c r="WIF49" s="523"/>
      <c r="WIG49" s="523"/>
      <c r="WIH49" s="523"/>
      <c r="WII49" s="523"/>
      <c r="WIJ49" s="523"/>
      <c r="WIK49" s="523"/>
      <c r="WIL49" s="523"/>
      <c r="WIM49" s="523"/>
      <c r="WIN49" s="523"/>
      <c r="WIO49" s="523"/>
      <c r="WIP49" s="523"/>
      <c r="WIQ49" s="523"/>
      <c r="WIR49" s="523"/>
      <c r="WIS49" s="523"/>
      <c r="WIT49" s="523"/>
      <c r="WIU49" s="523"/>
      <c r="WIV49" s="523"/>
      <c r="WIW49" s="523"/>
      <c r="WIX49" s="523"/>
      <c r="WIY49" s="523"/>
      <c r="WIZ49" s="523"/>
      <c r="WJA49" s="523"/>
      <c r="WJB49" s="523"/>
      <c r="WJC49" s="523"/>
      <c r="WJD49" s="523"/>
      <c r="WJE49" s="523"/>
      <c r="WJF49" s="523"/>
      <c r="WJG49" s="523"/>
      <c r="WJH49" s="523"/>
      <c r="WJI49" s="523"/>
      <c r="WJJ49" s="523"/>
      <c r="WJK49" s="523"/>
      <c r="WJL49" s="523"/>
      <c r="WJM49" s="523"/>
      <c r="WJN49" s="523"/>
      <c r="WJO49" s="523"/>
      <c r="WJP49" s="523"/>
      <c r="WJQ49" s="523"/>
      <c r="WJR49" s="523"/>
      <c r="WJS49" s="523"/>
      <c r="WJT49" s="523"/>
      <c r="WJU49" s="523"/>
      <c r="WJV49" s="523"/>
      <c r="WJW49" s="523"/>
      <c r="WJX49" s="523"/>
      <c r="WJY49" s="523"/>
      <c r="WJZ49" s="523"/>
      <c r="WKA49" s="523"/>
      <c r="WKB49" s="523"/>
      <c r="WKC49" s="523"/>
      <c r="WKD49" s="523"/>
      <c r="WKE49" s="523"/>
      <c r="WKF49" s="523"/>
      <c r="WKG49" s="523"/>
      <c r="WKH49" s="523"/>
      <c r="WKI49" s="523"/>
      <c r="WKJ49" s="523"/>
      <c r="WKK49" s="523"/>
      <c r="WKL49" s="523"/>
      <c r="WKM49" s="523"/>
      <c r="WKN49" s="523"/>
      <c r="WKO49" s="523"/>
      <c r="WKP49" s="523"/>
      <c r="WKQ49" s="523"/>
      <c r="WKR49" s="523"/>
      <c r="WKS49" s="523"/>
      <c r="WKT49" s="523"/>
      <c r="WKU49" s="523"/>
      <c r="WKV49" s="523"/>
      <c r="WKW49" s="523"/>
      <c r="WKX49" s="523"/>
      <c r="WKY49" s="523"/>
      <c r="WKZ49" s="523"/>
      <c r="WLA49" s="523"/>
      <c r="WLB49" s="523"/>
      <c r="WLC49" s="523"/>
      <c r="WLD49" s="523"/>
      <c r="WLE49" s="523"/>
      <c r="WLF49" s="523"/>
      <c r="WLG49" s="523"/>
      <c r="WLH49" s="523"/>
      <c r="WLI49" s="523"/>
      <c r="WLJ49" s="523"/>
      <c r="WLK49" s="523"/>
      <c r="WLL49" s="523"/>
      <c r="WLM49" s="523"/>
      <c r="WLN49" s="523"/>
      <c r="WLO49" s="523"/>
      <c r="WLP49" s="523"/>
      <c r="WLQ49" s="523"/>
      <c r="WLR49" s="523"/>
      <c r="WLS49" s="523"/>
      <c r="WLT49" s="523"/>
      <c r="WLU49" s="523"/>
      <c r="WLV49" s="523"/>
      <c r="WLW49" s="523"/>
      <c r="WLX49" s="523"/>
      <c r="WLY49" s="523"/>
      <c r="WLZ49" s="523"/>
      <c r="WMA49" s="523"/>
      <c r="WMB49" s="523"/>
      <c r="WMC49" s="523"/>
      <c r="WMD49" s="523"/>
      <c r="WME49" s="523"/>
      <c r="WMF49" s="523"/>
      <c r="WMG49" s="523"/>
      <c r="WMH49" s="523"/>
      <c r="WMI49" s="523"/>
      <c r="WMJ49" s="523"/>
      <c r="WMK49" s="523"/>
      <c r="WML49" s="523"/>
      <c r="WMM49" s="523"/>
      <c r="WMN49" s="523"/>
      <c r="WMO49" s="523"/>
      <c r="WMP49" s="523"/>
      <c r="WMQ49" s="523"/>
      <c r="WMR49" s="523"/>
      <c r="WMS49" s="523"/>
      <c r="WMT49" s="523"/>
      <c r="WMU49" s="523"/>
      <c r="WMV49" s="523"/>
      <c r="WMW49" s="523"/>
      <c r="WMX49" s="523"/>
      <c r="WMY49" s="523"/>
      <c r="WMZ49" s="523"/>
      <c r="WNA49" s="523"/>
      <c r="WNB49" s="523"/>
      <c r="WNC49" s="523"/>
      <c r="WND49" s="523"/>
      <c r="WNE49" s="523"/>
      <c r="WNF49" s="523"/>
      <c r="WNG49" s="523"/>
      <c r="WNH49" s="523"/>
      <c r="WNI49" s="523"/>
      <c r="WNJ49" s="523"/>
      <c r="WNK49" s="523"/>
      <c r="WNL49" s="523"/>
      <c r="WNM49" s="523"/>
      <c r="WNN49" s="523"/>
      <c r="WNO49" s="523"/>
      <c r="WNP49" s="523"/>
      <c r="WNQ49" s="523"/>
      <c r="WNR49" s="523"/>
      <c r="WNS49" s="523"/>
      <c r="WNT49" s="523"/>
      <c r="WNU49" s="523"/>
      <c r="WNV49" s="523"/>
      <c r="WNW49" s="523"/>
      <c r="WNX49" s="523"/>
      <c r="WNY49" s="523"/>
      <c r="WNZ49" s="523"/>
      <c r="WOA49" s="523"/>
      <c r="WOB49" s="523"/>
      <c r="WOC49" s="523"/>
      <c r="WOD49" s="523"/>
      <c r="WOE49" s="523"/>
      <c r="WOF49" s="523"/>
      <c r="WOG49" s="523"/>
      <c r="WOH49" s="523"/>
      <c r="WOI49" s="523"/>
      <c r="WOJ49" s="523"/>
      <c r="WOK49" s="523"/>
      <c r="WOL49" s="523"/>
      <c r="WOM49" s="523"/>
      <c r="WON49" s="523"/>
      <c r="WOO49" s="523"/>
      <c r="WOP49" s="523"/>
      <c r="WOQ49" s="523"/>
      <c r="WOR49" s="523"/>
      <c r="WOS49" s="523"/>
      <c r="WOT49" s="523"/>
      <c r="WOU49" s="523"/>
      <c r="WOV49" s="523"/>
      <c r="WOW49" s="523"/>
      <c r="WOX49" s="523"/>
      <c r="WOY49" s="523"/>
      <c r="WOZ49" s="523"/>
      <c r="WPA49" s="523"/>
      <c r="WPB49" s="523"/>
      <c r="WPC49" s="523"/>
      <c r="WPD49" s="523"/>
      <c r="WPE49" s="523"/>
      <c r="WPF49" s="523"/>
      <c r="WPG49" s="523"/>
      <c r="WPH49" s="523"/>
      <c r="WPI49" s="523"/>
      <c r="WPJ49" s="523"/>
      <c r="WPK49" s="523"/>
      <c r="WPL49" s="523"/>
      <c r="WPM49" s="523"/>
      <c r="WPN49" s="523"/>
      <c r="WPO49" s="523"/>
      <c r="WPP49" s="523"/>
      <c r="WPQ49" s="523"/>
      <c r="WPR49" s="523"/>
      <c r="WPS49" s="523"/>
      <c r="WPT49" s="523"/>
      <c r="WPU49" s="523"/>
      <c r="WPV49" s="523"/>
      <c r="WPW49" s="523"/>
      <c r="WPX49" s="523"/>
      <c r="WPY49" s="523"/>
      <c r="WPZ49" s="523"/>
      <c r="WQA49" s="523"/>
      <c r="WQB49" s="523"/>
      <c r="WQC49" s="523"/>
      <c r="WQD49" s="523"/>
      <c r="WQE49" s="523"/>
      <c r="WQF49" s="523"/>
      <c r="WQG49" s="523"/>
      <c r="WQH49" s="523"/>
      <c r="WQI49" s="523"/>
      <c r="WQJ49" s="523"/>
      <c r="WQK49" s="523"/>
      <c r="WQL49" s="523"/>
      <c r="WQM49" s="523"/>
      <c r="WQN49" s="523"/>
      <c r="WQO49" s="523"/>
      <c r="WQP49" s="523"/>
      <c r="WQQ49" s="523"/>
      <c r="WQR49" s="523"/>
      <c r="WQS49" s="523"/>
      <c r="WQT49" s="523"/>
      <c r="WQU49" s="523"/>
      <c r="WQV49" s="523"/>
      <c r="WQW49" s="523"/>
      <c r="WQX49" s="523"/>
      <c r="WQY49" s="523"/>
      <c r="WQZ49" s="523"/>
      <c r="WRA49" s="523"/>
      <c r="WRB49" s="523"/>
      <c r="WRC49" s="523"/>
      <c r="WRD49" s="523"/>
      <c r="WRE49" s="523"/>
      <c r="WRF49" s="523"/>
      <c r="WRG49" s="523"/>
      <c r="WRH49" s="523"/>
      <c r="WRI49" s="523"/>
      <c r="WRJ49" s="523"/>
      <c r="WRK49" s="523"/>
      <c r="WRL49" s="523"/>
      <c r="WRM49" s="523"/>
      <c r="WRN49" s="523"/>
      <c r="WRO49" s="523"/>
      <c r="WRP49" s="523"/>
      <c r="WRQ49" s="523"/>
      <c r="WRR49" s="523"/>
      <c r="WRS49" s="523"/>
      <c r="WRT49" s="523"/>
      <c r="WRU49" s="523"/>
      <c r="WRV49" s="523"/>
      <c r="WRW49" s="523"/>
      <c r="WRX49" s="523"/>
      <c r="WRY49" s="523"/>
      <c r="WRZ49" s="523"/>
      <c r="WSA49" s="523"/>
      <c r="WSB49" s="523"/>
      <c r="WSC49" s="523"/>
      <c r="WSD49" s="523"/>
      <c r="WSE49" s="523"/>
      <c r="WSF49" s="523"/>
      <c r="WSG49" s="523"/>
      <c r="WSH49" s="523"/>
      <c r="WSI49" s="523"/>
      <c r="WSJ49" s="523"/>
      <c r="WSK49" s="523"/>
      <c r="WSL49" s="523"/>
      <c r="WSM49" s="523"/>
      <c r="WSN49" s="523"/>
      <c r="WSO49" s="523"/>
      <c r="WSP49" s="523"/>
      <c r="WSQ49" s="523"/>
      <c r="WSR49" s="523"/>
      <c r="WSS49" s="523"/>
      <c r="WST49" s="523"/>
      <c r="WSU49" s="523"/>
      <c r="WSV49" s="523"/>
      <c r="WSW49" s="523"/>
      <c r="WSX49" s="523"/>
      <c r="WSY49" s="523"/>
      <c r="WSZ49" s="523"/>
      <c r="WTA49" s="523"/>
      <c r="WTB49" s="523"/>
      <c r="WTC49" s="523"/>
      <c r="WTD49" s="523"/>
      <c r="WTE49" s="523"/>
      <c r="WTF49" s="523"/>
      <c r="WTG49" s="523"/>
      <c r="WTH49" s="523"/>
      <c r="WTI49" s="523"/>
      <c r="WTJ49" s="523"/>
      <c r="WTK49" s="523"/>
      <c r="WTL49" s="523"/>
      <c r="WTM49" s="523"/>
      <c r="WTN49" s="523"/>
      <c r="WTO49" s="523"/>
      <c r="WTP49" s="523"/>
      <c r="WTQ49" s="523"/>
      <c r="WTR49" s="523"/>
      <c r="WTS49" s="523"/>
      <c r="WTT49" s="523"/>
      <c r="WTU49" s="523"/>
      <c r="WTV49" s="523"/>
      <c r="WTW49" s="523"/>
      <c r="WTX49" s="523"/>
      <c r="WTY49" s="523"/>
      <c r="WTZ49" s="523"/>
      <c r="WUA49" s="523"/>
      <c r="WUB49" s="523"/>
      <c r="WUC49" s="523"/>
      <c r="WUD49" s="523"/>
      <c r="WUE49" s="523"/>
      <c r="WUF49" s="523"/>
      <c r="WUG49" s="523"/>
      <c r="WUH49" s="523"/>
      <c r="WUI49" s="523"/>
      <c r="WUJ49" s="523"/>
      <c r="WUK49" s="523"/>
      <c r="WUL49" s="523"/>
      <c r="WUM49" s="523"/>
      <c r="WUN49" s="523"/>
      <c r="WUO49" s="523"/>
      <c r="WUP49" s="523"/>
      <c r="WUQ49" s="523"/>
      <c r="WUR49" s="523"/>
      <c r="WUS49" s="523"/>
      <c r="WUT49" s="523"/>
      <c r="WUU49" s="523"/>
      <c r="WUV49" s="523"/>
      <c r="WUW49" s="523"/>
      <c r="WUX49" s="523"/>
      <c r="WUY49" s="523"/>
      <c r="WUZ49" s="523"/>
      <c r="WVA49" s="523"/>
      <c r="WVB49" s="523"/>
      <c r="WVC49" s="523"/>
      <c r="WVD49" s="523"/>
      <c r="WVE49" s="523"/>
      <c r="WVF49" s="523"/>
      <c r="WVG49" s="523"/>
      <c r="WVH49" s="523"/>
      <c r="WVI49" s="523"/>
      <c r="WVJ49" s="523"/>
      <c r="WVK49" s="523"/>
      <c r="WVL49" s="523"/>
      <c r="WVM49" s="523"/>
      <c r="WVN49" s="523"/>
      <c r="WVO49" s="523"/>
      <c r="WVP49" s="523"/>
      <c r="WVQ49" s="523"/>
      <c r="WVR49" s="523"/>
      <c r="WVS49" s="523"/>
      <c r="WVT49" s="523"/>
      <c r="WVU49" s="523"/>
      <c r="WVV49" s="523"/>
      <c r="WVW49" s="523"/>
      <c r="WVX49" s="523"/>
      <c r="WVY49" s="523"/>
      <c r="WVZ49" s="523"/>
      <c r="WWA49" s="523"/>
      <c r="WWB49" s="523"/>
      <c r="WWC49" s="523"/>
      <c r="WWD49" s="523"/>
      <c r="WWE49" s="523"/>
      <c r="WWF49" s="523"/>
      <c r="WWG49" s="523"/>
      <c r="WWH49" s="523"/>
      <c r="WWI49" s="523"/>
      <c r="WWJ49" s="523"/>
      <c r="WWK49" s="523"/>
      <c r="WWL49" s="523"/>
      <c r="WWM49" s="523"/>
      <c r="WWN49" s="523"/>
      <c r="WWO49" s="523"/>
      <c r="WWP49" s="523"/>
      <c r="WWQ49" s="523"/>
      <c r="WWR49" s="523"/>
      <c r="WWS49" s="523"/>
      <c r="WWT49" s="523"/>
      <c r="WWU49" s="523"/>
      <c r="WWV49" s="523"/>
      <c r="WWW49" s="523"/>
      <c r="WWX49" s="523"/>
      <c r="WWY49" s="523"/>
      <c r="WWZ49" s="523"/>
      <c r="WXA49" s="523"/>
      <c r="WXB49" s="523"/>
      <c r="WXC49" s="523"/>
      <c r="WXD49" s="523"/>
      <c r="WXE49" s="523"/>
      <c r="WXF49" s="523"/>
      <c r="WXG49" s="523"/>
      <c r="WXH49" s="523"/>
      <c r="WXI49" s="523"/>
      <c r="WXJ49" s="523"/>
      <c r="WXK49" s="523"/>
      <c r="WXL49" s="523"/>
      <c r="WXM49" s="523"/>
      <c r="WXN49" s="523"/>
      <c r="WXO49" s="523"/>
      <c r="WXP49" s="523"/>
      <c r="WXQ49" s="523"/>
      <c r="WXR49" s="523"/>
      <c r="WXS49" s="523"/>
      <c r="WXT49" s="523"/>
      <c r="WXU49" s="523"/>
      <c r="WXV49" s="523"/>
      <c r="WXW49" s="523"/>
      <c r="WXX49" s="523"/>
      <c r="WXY49" s="523"/>
      <c r="WXZ49" s="523"/>
      <c r="WYA49" s="523"/>
      <c r="WYB49" s="523"/>
      <c r="WYC49" s="523"/>
      <c r="WYD49" s="523"/>
      <c r="WYE49" s="523"/>
      <c r="WYF49" s="523"/>
      <c r="WYG49" s="523"/>
      <c r="WYH49" s="523"/>
      <c r="WYI49" s="523"/>
      <c r="WYJ49" s="523"/>
      <c r="WYK49" s="523"/>
      <c r="WYL49" s="523"/>
      <c r="WYM49" s="523"/>
      <c r="WYN49" s="523"/>
      <c r="WYO49" s="523"/>
      <c r="WYP49" s="523"/>
      <c r="WYQ49" s="523"/>
      <c r="WYR49" s="523"/>
      <c r="WYS49" s="523"/>
      <c r="WYT49" s="523"/>
      <c r="WYU49" s="523"/>
      <c r="WYV49" s="523"/>
      <c r="WYW49" s="523"/>
      <c r="WYX49" s="523"/>
      <c r="WYY49" s="523"/>
      <c r="WYZ49" s="523"/>
      <c r="WZA49" s="523"/>
      <c r="WZB49" s="523"/>
      <c r="WZC49" s="523"/>
      <c r="WZD49" s="523"/>
      <c r="WZE49" s="523"/>
      <c r="WZF49" s="523"/>
      <c r="WZG49" s="523"/>
      <c r="WZH49" s="523"/>
      <c r="WZI49" s="523"/>
      <c r="WZJ49" s="523"/>
      <c r="WZK49" s="523"/>
      <c r="WZL49" s="523"/>
      <c r="WZM49" s="523"/>
      <c r="WZN49" s="523"/>
      <c r="WZO49" s="523"/>
      <c r="WZP49" s="523"/>
      <c r="WZQ49" s="523"/>
      <c r="WZR49" s="523"/>
      <c r="WZS49" s="523"/>
      <c r="WZT49" s="523"/>
      <c r="WZU49" s="523"/>
      <c r="WZV49" s="523"/>
      <c r="WZW49" s="523"/>
      <c r="WZX49" s="523"/>
      <c r="WZY49" s="523"/>
      <c r="WZZ49" s="523"/>
      <c r="XAA49" s="523"/>
      <c r="XAB49" s="523"/>
      <c r="XAC49" s="523"/>
      <c r="XAD49" s="523"/>
      <c r="XAE49" s="523"/>
      <c r="XAF49" s="523"/>
      <c r="XAG49" s="523"/>
      <c r="XAH49" s="523"/>
      <c r="XAI49" s="523"/>
      <c r="XAJ49" s="523"/>
      <c r="XAK49" s="523"/>
      <c r="XAL49" s="523"/>
      <c r="XAM49" s="523"/>
      <c r="XAN49" s="523"/>
      <c r="XAO49" s="523"/>
      <c r="XAP49" s="523"/>
      <c r="XAQ49" s="523"/>
      <c r="XAR49" s="523"/>
      <c r="XAS49" s="523"/>
      <c r="XAT49" s="523"/>
      <c r="XAU49" s="523"/>
      <c r="XAV49" s="523"/>
      <c r="XAW49" s="523"/>
      <c r="XAX49" s="523"/>
      <c r="XAY49" s="523"/>
      <c r="XAZ49" s="523"/>
      <c r="XBA49" s="523"/>
      <c r="XBB49" s="523"/>
      <c r="XBC49" s="523"/>
      <c r="XBD49" s="523"/>
      <c r="XBE49" s="523"/>
      <c r="XBF49" s="523"/>
      <c r="XBG49" s="523"/>
      <c r="XBH49" s="523"/>
      <c r="XBI49" s="523"/>
      <c r="XBJ49" s="523"/>
      <c r="XBK49" s="523"/>
      <c r="XBL49" s="523"/>
      <c r="XBM49" s="523"/>
      <c r="XBN49" s="523"/>
      <c r="XBO49" s="523"/>
      <c r="XBP49" s="523"/>
      <c r="XBQ49" s="523"/>
      <c r="XBR49" s="523"/>
      <c r="XBS49" s="523"/>
      <c r="XBT49" s="523"/>
      <c r="XBU49" s="523"/>
      <c r="XBV49" s="523"/>
      <c r="XBW49" s="523"/>
      <c r="XBX49" s="523"/>
      <c r="XBY49" s="523"/>
      <c r="XBZ49" s="523"/>
      <c r="XCA49" s="523"/>
      <c r="XCB49" s="523"/>
      <c r="XCC49" s="523"/>
      <c r="XCD49" s="523"/>
      <c r="XCE49" s="523"/>
      <c r="XCF49" s="523"/>
      <c r="XCG49" s="523"/>
      <c r="XCH49" s="523"/>
      <c r="XCI49" s="523"/>
      <c r="XCJ49" s="523"/>
      <c r="XCK49" s="523"/>
      <c r="XCL49" s="523"/>
      <c r="XCM49" s="523"/>
      <c r="XCN49" s="523"/>
      <c r="XCO49" s="523"/>
      <c r="XCP49" s="523"/>
      <c r="XCQ49" s="523"/>
      <c r="XCR49" s="523"/>
      <c r="XCS49" s="523"/>
      <c r="XCT49" s="523"/>
      <c r="XCU49" s="523"/>
      <c r="XCV49" s="523"/>
      <c r="XCW49" s="523"/>
      <c r="XCX49" s="523"/>
      <c r="XCY49" s="523"/>
      <c r="XCZ49" s="523"/>
      <c r="XDA49" s="523"/>
      <c r="XDB49" s="523"/>
      <c r="XDC49" s="523"/>
      <c r="XDD49" s="523"/>
      <c r="XDE49" s="523"/>
      <c r="XDF49" s="523"/>
      <c r="XDG49" s="523"/>
      <c r="XDH49" s="523"/>
      <c r="XDI49" s="523"/>
      <c r="XDJ49" s="523"/>
      <c r="XDK49" s="523"/>
      <c r="XDL49" s="523"/>
      <c r="XDM49" s="523"/>
      <c r="XDN49" s="523"/>
      <c r="XDO49" s="523"/>
      <c r="XDP49" s="523"/>
      <c r="XDQ49" s="523"/>
      <c r="XDR49" s="523"/>
      <c r="XDS49" s="523"/>
      <c r="XDT49" s="523"/>
      <c r="XDU49" s="523"/>
      <c r="XDV49" s="523"/>
      <c r="XDW49" s="523"/>
      <c r="XDX49" s="523"/>
      <c r="XDY49" s="523"/>
      <c r="XDZ49" s="523"/>
      <c r="XEA49" s="523"/>
      <c r="XEB49" s="523"/>
      <c r="XEC49" s="523"/>
      <c r="XED49" s="523"/>
      <c r="XEE49" s="523"/>
      <c r="XEF49" s="523"/>
      <c r="XEG49" s="523"/>
      <c r="XEH49" s="523"/>
      <c r="XEI49" s="523"/>
      <c r="XEJ49" s="523"/>
      <c r="XEK49" s="523"/>
      <c r="XEL49" s="523"/>
      <c r="XEM49" s="523"/>
      <c r="XEN49" s="523"/>
      <c r="XEO49" s="523"/>
      <c r="XEP49" s="523"/>
      <c r="XEQ49" s="523"/>
      <c r="XER49" s="523"/>
      <c r="XES49" s="523"/>
      <c r="XET49" s="523"/>
      <c r="XEU49" s="523"/>
      <c r="XEV49" s="523"/>
      <c r="XEW49" s="523"/>
      <c r="XEX49" s="523"/>
      <c r="XEY49" s="523"/>
      <c r="XEZ49" s="523"/>
    </row>
    <row r="52" spans="1:1">
      <c r="A52" s="7"/>
    </row>
  </sheetData>
  <mergeCells count="7">
    <mergeCell ref="A2:J2"/>
    <mergeCell ref="A4:A6"/>
    <mergeCell ref="J4:J6"/>
    <mergeCell ref="B4:C5"/>
    <mergeCell ref="D4:E5"/>
    <mergeCell ref="F4:G5"/>
    <mergeCell ref="H4:I5"/>
  </mergeCells>
  <printOptions horizontalCentered="1"/>
  <pageMargins left="0.393055555555556" right="0.393055555555556" top="0.590277777777778" bottom="0.590277777777778" header="0.196527777777778" footer="0.196527777777778"/>
  <pageSetup paperSize="9" scale="94" fitToHeight="0" orientation="landscape" horizont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430"/>
  <sheetViews>
    <sheetView showGridLines="0" showZeros="0" workbookViewId="0">
      <pane ySplit="5" topLeftCell="A323" activePane="bottomLeft" state="frozen"/>
      <selection/>
      <selection pane="bottomLeft" activeCell="F332" sqref="F332"/>
    </sheetView>
  </sheetViews>
  <sheetFormatPr defaultColWidth="8.625" defaultRowHeight="27.95" customHeight="1"/>
  <cols>
    <col min="1" max="1" width="9.375" style="452" customWidth="1"/>
    <col min="2" max="2" width="18.75" style="453" customWidth="1"/>
    <col min="3" max="5" width="10" style="160" customWidth="1"/>
    <col min="6" max="6" width="8.875" style="160" customWidth="1"/>
    <col min="7" max="7" width="10" style="160" customWidth="1"/>
    <col min="8" max="8" width="12.125" style="160" customWidth="1"/>
    <col min="9" max="13" width="10" style="160" customWidth="1"/>
    <col min="14" max="14" width="9.875" style="454" customWidth="1"/>
    <col min="15" max="15" width="57.75" style="453" customWidth="1"/>
    <col min="16" max="16" width="8.625" style="70" customWidth="1"/>
    <col min="17" max="16384" width="8.625" style="70"/>
  </cols>
  <sheetData>
    <row r="1" s="1" customFormat="1" ht="20" customHeight="1" spans="1:16384">
      <c r="A1" s="8" t="s">
        <v>61</v>
      </c>
      <c r="B1" s="9"/>
      <c r="C1" s="9"/>
      <c r="D1" s="9"/>
      <c r="E1" s="9"/>
      <c r="F1" s="9"/>
      <c r="G1" s="9"/>
      <c r="H1" s="10"/>
      <c r="I1" s="10"/>
      <c r="J1" s="32"/>
      <c r="O1" s="464"/>
      <c r="XFA1"/>
      <c r="XFB1"/>
      <c r="XFC1"/>
      <c r="XFD1"/>
    </row>
    <row r="2" s="449" customFormat="1" ht="30" customHeight="1" spans="1:15">
      <c r="A2" s="363" t="s">
        <v>62</v>
      </c>
      <c r="B2" s="455"/>
      <c r="C2" s="456"/>
      <c r="D2" s="456"/>
      <c r="E2" s="456"/>
      <c r="F2" s="456"/>
      <c r="G2" s="456"/>
      <c r="H2" s="456"/>
      <c r="I2" s="456"/>
      <c r="J2" s="456"/>
      <c r="K2" s="456"/>
      <c r="L2" s="456"/>
      <c r="M2" s="456"/>
      <c r="N2" s="465"/>
      <c r="O2" s="466"/>
    </row>
    <row r="3" s="450" customFormat="1" customHeight="1" spans="1:15">
      <c r="A3" s="366"/>
      <c r="B3" s="457"/>
      <c r="C3" s="458"/>
      <c r="D3" s="459"/>
      <c r="E3" s="458"/>
      <c r="F3" s="459"/>
      <c r="G3" s="459"/>
      <c r="H3" s="459"/>
      <c r="I3" s="459"/>
      <c r="J3" s="458"/>
      <c r="K3" s="467"/>
      <c r="L3" s="467"/>
      <c r="M3" s="467"/>
      <c r="N3" s="468"/>
      <c r="O3" s="469" t="s">
        <v>5</v>
      </c>
    </row>
    <row r="4" ht="30" customHeight="1" spans="1:15">
      <c r="A4" s="100" t="s">
        <v>63</v>
      </c>
      <c r="B4" s="100" t="s">
        <v>64</v>
      </c>
      <c r="C4" s="412" t="s">
        <v>7</v>
      </c>
      <c r="D4" s="412"/>
      <c r="E4" s="412"/>
      <c r="F4" s="102" t="s">
        <v>8</v>
      </c>
      <c r="G4" s="102"/>
      <c r="H4" s="102"/>
      <c r="I4" s="102"/>
      <c r="J4" s="102"/>
      <c r="K4" s="102" t="s">
        <v>9</v>
      </c>
      <c r="L4" s="102"/>
      <c r="M4" s="102"/>
      <c r="N4" s="470" t="s">
        <v>65</v>
      </c>
      <c r="O4" s="471" t="s">
        <v>11</v>
      </c>
    </row>
    <row r="5" ht="30" customHeight="1" spans="1:15">
      <c r="A5" s="100"/>
      <c r="B5" s="100"/>
      <c r="C5" s="102" t="s">
        <v>66</v>
      </c>
      <c r="D5" s="102" t="s">
        <v>67</v>
      </c>
      <c r="E5" s="102" t="s">
        <v>68</v>
      </c>
      <c r="F5" s="102" t="s">
        <v>69</v>
      </c>
      <c r="G5" s="102" t="s">
        <v>70</v>
      </c>
      <c r="H5" s="102" t="s">
        <v>71</v>
      </c>
      <c r="I5" s="102" t="s">
        <v>72</v>
      </c>
      <c r="J5" s="102" t="s">
        <v>67</v>
      </c>
      <c r="K5" s="102" t="s">
        <v>66</v>
      </c>
      <c r="L5" s="102" t="s">
        <v>67</v>
      </c>
      <c r="M5" s="102" t="s">
        <v>68</v>
      </c>
      <c r="N5" s="470"/>
      <c r="O5" s="471"/>
    </row>
    <row r="6" s="406" customFormat="1" customHeight="1" spans="1:15">
      <c r="A6" s="460">
        <v>201</v>
      </c>
      <c r="B6" s="461" t="s">
        <v>73</v>
      </c>
      <c r="C6" s="462">
        <f>C7+C14+C20+C23+C29+C36+C42+C44+C49+C54+C56+C62+C64+C66+C70+C75+C81+C86+C90+C98+C78</f>
        <v>23887.48</v>
      </c>
      <c r="D6" s="462">
        <f t="shared" ref="C6:H6" si="0">D7+D14+D20+D23+D29+D36+D42+D44+D49+D54+D56+D62+D64+D66+D70+D75+D81+D86+D90+D98+D78</f>
        <v>22.63</v>
      </c>
      <c r="E6" s="462">
        <f t="shared" ref="E6:E59" si="1">C6+D6</f>
        <v>23910.11</v>
      </c>
      <c r="F6" s="462">
        <f t="shared" si="0"/>
        <v>2007.397</v>
      </c>
      <c r="G6" s="462">
        <f t="shared" si="0"/>
        <v>1.4</v>
      </c>
      <c r="H6" s="462">
        <f t="shared" si="0"/>
        <v>1064.27</v>
      </c>
      <c r="I6" s="462"/>
      <c r="J6" s="462">
        <f>J7+J14+J20+J23+J29+J36+J42+J44+J49+J54+J56+J62+J64+J66+J70+J75+J81+J86+J90+J98+J78+J60</f>
        <v>841.6335</v>
      </c>
      <c r="K6" s="462">
        <f t="shared" ref="K6:K59" si="2">C6+F6+G6+H6+I6</f>
        <v>26960.547</v>
      </c>
      <c r="L6" s="462">
        <f>L7+L14+L20+L23+L29+L36+L42+L44+L49+L54+L56+L62+L64+L66+L70+L75+L81+L86+L90+L98+L78+L60</f>
        <v>864.2635</v>
      </c>
      <c r="M6" s="462">
        <f t="shared" ref="M6:M59" si="3">K6+L6</f>
        <v>27824.8105</v>
      </c>
      <c r="N6" s="472">
        <f t="shared" ref="N6:N8" si="4">(M6-E6)/E6*100</f>
        <v>16.3725741956018</v>
      </c>
      <c r="O6" s="135"/>
    </row>
    <row r="7" s="406" customFormat="1" customHeight="1" spans="1:15">
      <c r="A7" s="460">
        <v>20101</v>
      </c>
      <c r="B7" s="461" t="s">
        <v>74</v>
      </c>
      <c r="C7" s="462">
        <f>C8+C9+C10+C11+C12+C13</f>
        <v>816.08</v>
      </c>
      <c r="D7" s="462"/>
      <c r="E7" s="462">
        <f t="shared" si="1"/>
        <v>816.08</v>
      </c>
      <c r="F7" s="462">
        <f t="shared" ref="F7:J7" si="5">F8+F9+F10+F11+F12+F13</f>
        <v>62.62</v>
      </c>
      <c r="G7" s="462">
        <f t="shared" si="5"/>
        <v>0</v>
      </c>
      <c r="H7" s="462">
        <f t="shared" si="5"/>
        <v>88.99</v>
      </c>
      <c r="I7" s="462"/>
      <c r="J7" s="462">
        <f>J8+J9+J10+J11+J12+J13</f>
        <v>120</v>
      </c>
      <c r="K7" s="462">
        <f t="shared" si="2"/>
        <v>967.69</v>
      </c>
      <c r="L7" s="462">
        <f>L8+L9+L10+L11+L12+L13</f>
        <v>120</v>
      </c>
      <c r="M7" s="462">
        <f t="shared" si="3"/>
        <v>1087.69</v>
      </c>
      <c r="N7" s="472">
        <f t="shared" si="4"/>
        <v>33.2822762474267</v>
      </c>
      <c r="O7" s="148"/>
    </row>
    <row r="8" s="406" customFormat="1" ht="48" customHeight="1" spans="1:15">
      <c r="A8" s="460">
        <v>2010101</v>
      </c>
      <c r="B8" s="461" t="s">
        <v>75</v>
      </c>
      <c r="C8" s="462">
        <v>658.68</v>
      </c>
      <c r="D8" s="462"/>
      <c r="E8" s="462">
        <f t="shared" si="1"/>
        <v>658.68</v>
      </c>
      <c r="F8" s="462">
        <v>11.62</v>
      </c>
      <c r="G8" s="462">
        <v>0</v>
      </c>
      <c r="H8" s="462">
        <v>88.99</v>
      </c>
      <c r="I8" s="462"/>
      <c r="J8" s="462">
        <f t="shared" ref="J8:J13" si="6">L8-D8</f>
        <v>0</v>
      </c>
      <c r="K8" s="462">
        <f t="shared" si="2"/>
        <v>759.29</v>
      </c>
      <c r="L8" s="462"/>
      <c r="M8" s="462">
        <f t="shared" si="3"/>
        <v>759.29</v>
      </c>
      <c r="N8" s="472">
        <f t="shared" si="4"/>
        <v>15.2744883706808</v>
      </c>
      <c r="O8" s="148" t="s">
        <v>76</v>
      </c>
    </row>
    <row r="9" s="406" customFormat="1" customHeight="1" spans="1:15">
      <c r="A9" s="460">
        <v>2010104</v>
      </c>
      <c r="B9" s="461" t="s">
        <v>77</v>
      </c>
      <c r="C9" s="462">
        <v>32</v>
      </c>
      <c r="D9" s="462"/>
      <c r="E9" s="462">
        <f t="shared" si="1"/>
        <v>32</v>
      </c>
      <c r="F9" s="462">
        <v>0</v>
      </c>
      <c r="G9" s="462">
        <v>0</v>
      </c>
      <c r="H9" s="462">
        <v>0</v>
      </c>
      <c r="I9" s="462"/>
      <c r="J9" s="462">
        <f t="shared" si="6"/>
        <v>0</v>
      </c>
      <c r="K9" s="462">
        <f t="shared" si="2"/>
        <v>32</v>
      </c>
      <c r="L9" s="462"/>
      <c r="M9" s="462">
        <f t="shared" si="3"/>
        <v>32</v>
      </c>
      <c r="N9" s="472"/>
      <c r="O9" s="148"/>
    </row>
    <row r="10" s="406" customFormat="1" customHeight="1" spans="1:15">
      <c r="A10" s="460">
        <v>2010106</v>
      </c>
      <c r="B10" s="461" t="s">
        <v>78</v>
      </c>
      <c r="C10" s="462">
        <v>4</v>
      </c>
      <c r="D10" s="462"/>
      <c r="E10" s="462">
        <f t="shared" si="1"/>
        <v>4</v>
      </c>
      <c r="F10" s="462">
        <v>0</v>
      </c>
      <c r="G10" s="462">
        <v>0</v>
      </c>
      <c r="H10" s="462">
        <v>0</v>
      </c>
      <c r="I10" s="462"/>
      <c r="J10" s="462">
        <f t="shared" si="6"/>
        <v>0</v>
      </c>
      <c r="K10" s="462">
        <f t="shared" si="2"/>
        <v>4</v>
      </c>
      <c r="L10" s="462"/>
      <c r="M10" s="462">
        <f t="shared" si="3"/>
        <v>4</v>
      </c>
      <c r="N10" s="472"/>
      <c r="O10" s="148"/>
    </row>
    <row r="11" s="406" customFormat="1" customHeight="1" spans="1:15">
      <c r="A11" s="460">
        <v>2010107</v>
      </c>
      <c r="B11" s="461" t="s">
        <v>79</v>
      </c>
      <c r="C11" s="462">
        <v>10</v>
      </c>
      <c r="D11" s="462"/>
      <c r="E11" s="462">
        <f t="shared" si="1"/>
        <v>10</v>
      </c>
      <c r="F11" s="462">
        <v>0</v>
      </c>
      <c r="G11" s="462">
        <v>0</v>
      </c>
      <c r="H11" s="462">
        <v>0</v>
      </c>
      <c r="I11" s="462"/>
      <c r="J11" s="462">
        <f t="shared" si="6"/>
        <v>0</v>
      </c>
      <c r="K11" s="462">
        <f t="shared" si="2"/>
        <v>10</v>
      </c>
      <c r="L11" s="462"/>
      <c r="M11" s="462">
        <f t="shared" si="3"/>
        <v>10</v>
      </c>
      <c r="N11" s="472"/>
      <c r="O11" s="148"/>
    </row>
    <row r="12" s="406" customFormat="1" customHeight="1" spans="1:15">
      <c r="A12" s="460">
        <v>2010108</v>
      </c>
      <c r="B12" s="461" t="s">
        <v>80</v>
      </c>
      <c r="C12" s="462">
        <v>57.4</v>
      </c>
      <c r="D12" s="462"/>
      <c r="E12" s="462">
        <f t="shared" si="1"/>
        <v>57.4</v>
      </c>
      <c r="F12" s="462">
        <v>0</v>
      </c>
      <c r="G12" s="462">
        <v>0</v>
      </c>
      <c r="H12" s="462">
        <v>0</v>
      </c>
      <c r="I12" s="462"/>
      <c r="J12" s="462">
        <f t="shared" si="6"/>
        <v>0</v>
      </c>
      <c r="K12" s="462">
        <f t="shared" si="2"/>
        <v>57.4</v>
      </c>
      <c r="L12" s="462"/>
      <c r="M12" s="462">
        <f t="shared" si="3"/>
        <v>57.4</v>
      </c>
      <c r="N12" s="472"/>
      <c r="O12" s="135"/>
    </row>
    <row r="13" s="406" customFormat="1" customHeight="1" spans="1:15">
      <c r="A13" s="460">
        <v>2010199</v>
      </c>
      <c r="B13" s="461" t="s">
        <v>81</v>
      </c>
      <c r="C13" s="462">
        <v>54</v>
      </c>
      <c r="D13" s="462"/>
      <c r="E13" s="462">
        <f t="shared" si="1"/>
        <v>54</v>
      </c>
      <c r="F13" s="462">
        <v>51</v>
      </c>
      <c r="G13" s="462">
        <v>0</v>
      </c>
      <c r="H13" s="462">
        <v>0</v>
      </c>
      <c r="I13" s="462"/>
      <c r="J13" s="462">
        <f t="shared" si="6"/>
        <v>120</v>
      </c>
      <c r="K13" s="462">
        <f t="shared" si="2"/>
        <v>105</v>
      </c>
      <c r="L13" s="462">
        <v>120</v>
      </c>
      <c r="M13" s="462">
        <f t="shared" si="3"/>
        <v>225</v>
      </c>
      <c r="N13" s="472">
        <f t="shared" ref="N13:N16" si="7">(M13-E13)/E13*100</f>
        <v>316.666666666667</v>
      </c>
      <c r="O13" s="148" t="s">
        <v>82</v>
      </c>
    </row>
    <row r="14" s="406" customFormat="1" customHeight="1" spans="1:15">
      <c r="A14" s="460">
        <v>20102</v>
      </c>
      <c r="B14" s="461" t="s">
        <v>83</v>
      </c>
      <c r="C14" s="462">
        <f t="shared" ref="C14:H14" si="8">C15+C16+C17+C18+C19</f>
        <v>524.66</v>
      </c>
      <c r="D14" s="462"/>
      <c r="E14" s="462">
        <f t="shared" si="1"/>
        <v>524.66</v>
      </c>
      <c r="F14" s="462">
        <f t="shared" si="8"/>
        <v>-18.19</v>
      </c>
      <c r="G14" s="462">
        <f t="shared" si="8"/>
        <v>0</v>
      </c>
      <c r="H14" s="462">
        <f t="shared" si="8"/>
        <v>38.81</v>
      </c>
      <c r="I14" s="462"/>
      <c r="J14" s="462"/>
      <c r="K14" s="462">
        <f t="shared" si="2"/>
        <v>545.28</v>
      </c>
      <c r="L14" s="462">
        <f>L15+L16+L17+L18+L19</f>
        <v>0</v>
      </c>
      <c r="M14" s="462">
        <f t="shared" si="3"/>
        <v>545.28</v>
      </c>
      <c r="N14" s="472">
        <f t="shared" si="7"/>
        <v>3.93016429687798</v>
      </c>
      <c r="O14" s="135"/>
    </row>
    <row r="15" s="406" customFormat="1" ht="37" customHeight="1" spans="1:15">
      <c r="A15" s="460">
        <v>2010201</v>
      </c>
      <c r="B15" s="461" t="s">
        <v>75</v>
      </c>
      <c r="C15" s="462">
        <v>430.46</v>
      </c>
      <c r="D15" s="462"/>
      <c r="E15" s="462">
        <f t="shared" si="1"/>
        <v>430.46</v>
      </c>
      <c r="F15" s="462">
        <v>25.64</v>
      </c>
      <c r="G15" s="462">
        <v>0</v>
      </c>
      <c r="H15" s="462">
        <v>38.81</v>
      </c>
      <c r="I15" s="462"/>
      <c r="J15" s="462">
        <f t="shared" ref="J15:J19" si="9">L15-D15</f>
        <v>0</v>
      </c>
      <c r="K15" s="462">
        <f t="shared" si="2"/>
        <v>494.91</v>
      </c>
      <c r="L15" s="462"/>
      <c r="M15" s="462">
        <f t="shared" si="3"/>
        <v>494.91</v>
      </c>
      <c r="N15" s="472">
        <f t="shared" si="7"/>
        <v>14.9723551549505</v>
      </c>
      <c r="O15" s="148" t="s">
        <v>84</v>
      </c>
    </row>
    <row r="16" s="406" customFormat="1" customHeight="1" spans="1:15">
      <c r="A16" s="460">
        <v>2010204</v>
      </c>
      <c r="B16" s="461" t="s">
        <v>85</v>
      </c>
      <c r="C16" s="462">
        <v>22</v>
      </c>
      <c r="D16" s="462"/>
      <c r="E16" s="462">
        <f t="shared" si="1"/>
        <v>22</v>
      </c>
      <c r="F16" s="462">
        <v>-11.43</v>
      </c>
      <c r="G16" s="462">
        <v>0</v>
      </c>
      <c r="H16" s="462">
        <v>0</v>
      </c>
      <c r="I16" s="462"/>
      <c r="J16" s="462">
        <f t="shared" si="9"/>
        <v>0</v>
      </c>
      <c r="K16" s="134">
        <f t="shared" si="2"/>
        <v>10.57</v>
      </c>
      <c r="L16" s="462"/>
      <c r="M16" s="134">
        <f t="shared" si="3"/>
        <v>10.57</v>
      </c>
      <c r="N16" s="472">
        <f t="shared" si="7"/>
        <v>-51.9545454545455</v>
      </c>
      <c r="O16" s="148" t="s">
        <v>86</v>
      </c>
    </row>
    <row r="17" s="406" customFormat="1" customHeight="1" spans="1:15">
      <c r="A17" s="460">
        <v>2010205</v>
      </c>
      <c r="B17" s="461" t="s">
        <v>87</v>
      </c>
      <c r="C17" s="462">
        <v>5</v>
      </c>
      <c r="D17" s="462"/>
      <c r="E17" s="462">
        <f t="shared" si="1"/>
        <v>5</v>
      </c>
      <c r="F17" s="462">
        <v>0</v>
      </c>
      <c r="G17" s="462">
        <v>0</v>
      </c>
      <c r="H17" s="462">
        <v>0</v>
      </c>
      <c r="I17" s="462"/>
      <c r="J17" s="462">
        <f t="shared" si="9"/>
        <v>0</v>
      </c>
      <c r="K17" s="462">
        <f t="shared" si="2"/>
        <v>5</v>
      </c>
      <c r="L17" s="462"/>
      <c r="M17" s="462">
        <f t="shared" si="3"/>
        <v>5</v>
      </c>
      <c r="N17" s="472"/>
      <c r="O17" s="135"/>
    </row>
    <row r="18" s="406" customFormat="1" customHeight="1" spans="1:15">
      <c r="A18" s="460">
        <v>2010206</v>
      </c>
      <c r="B18" s="461" t="s">
        <v>88</v>
      </c>
      <c r="C18" s="462">
        <v>0</v>
      </c>
      <c r="D18" s="462"/>
      <c r="E18" s="462">
        <f t="shared" si="1"/>
        <v>0</v>
      </c>
      <c r="F18" s="462">
        <v>0</v>
      </c>
      <c r="G18" s="462">
        <v>0</v>
      </c>
      <c r="H18" s="462">
        <v>0</v>
      </c>
      <c r="I18" s="462"/>
      <c r="J18" s="462">
        <f t="shared" si="9"/>
        <v>0</v>
      </c>
      <c r="K18" s="134">
        <f t="shared" si="2"/>
        <v>0</v>
      </c>
      <c r="L18" s="462"/>
      <c r="M18" s="134">
        <f t="shared" si="3"/>
        <v>0</v>
      </c>
      <c r="N18" s="472"/>
      <c r="O18" s="148"/>
    </row>
    <row r="19" s="406" customFormat="1" customHeight="1" spans="1:15">
      <c r="A19" s="460">
        <v>2010299</v>
      </c>
      <c r="B19" s="461" t="s">
        <v>89</v>
      </c>
      <c r="C19" s="462">
        <v>67.2</v>
      </c>
      <c r="D19" s="462"/>
      <c r="E19" s="462">
        <f t="shared" si="1"/>
        <v>67.2</v>
      </c>
      <c r="F19" s="462">
        <v>-32.4</v>
      </c>
      <c r="G19" s="462">
        <v>0</v>
      </c>
      <c r="H19" s="462">
        <v>0</v>
      </c>
      <c r="I19" s="462"/>
      <c r="J19" s="462">
        <f t="shared" si="9"/>
        <v>0</v>
      </c>
      <c r="K19" s="134">
        <f t="shared" si="2"/>
        <v>34.8</v>
      </c>
      <c r="L19" s="462"/>
      <c r="M19" s="134">
        <f t="shared" si="3"/>
        <v>34.8</v>
      </c>
      <c r="N19" s="472">
        <f t="shared" ref="N19:N24" si="10">(M19-E19)/E19*100</f>
        <v>-48.2142857142857</v>
      </c>
      <c r="O19" s="148" t="s">
        <v>90</v>
      </c>
    </row>
    <row r="20" s="406" customFormat="1" customHeight="1" spans="1:15">
      <c r="A20" s="460">
        <v>20103</v>
      </c>
      <c r="B20" s="461" t="s">
        <v>91</v>
      </c>
      <c r="C20" s="462">
        <f t="shared" ref="C20:H20" si="11">C21+C22</f>
        <v>4228.89</v>
      </c>
      <c r="D20" s="462"/>
      <c r="E20" s="462">
        <f t="shared" si="1"/>
        <v>4228.89</v>
      </c>
      <c r="F20" s="462">
        <f t="shared" si="11"/>
        <v>-85.21</v>
      </c>
      <c r="G20" s="462">
        <f t="shared" si="11"/>
        <v>0</v>
      </c>
      <c r="H20" s="462">
        <f t="shared" si="11"/>
        <v>136.58</v>
      </c>
      <c r="I20" s="462"/>
      <c r="J20" s="462"/>
      <c r="K20" s="462">
        <f t="shared" si="2"/>
        <v>4280.26</v>
      </c>
      <c r="L20" s="462">
        <f>D20+J20</f>
        <v>0</v>
      </c>
      <c r="M20" s="462">
        <f t="shared" si="3"/>
        <v>4280.26</v>
      </c>
      <c r="N20" s="472">
        <f t="shared" si="10"/>
        <v>1.2147395652287</v>
      </c>
      <c r="O20" s="148"/>
    </row>
    <row r="21" s="406" customFormat="1" ht="35.1" customHeight="1" spans="1:15">
      <c r="A21" s="460">
        <v>2010301</v>
      </c>
      <c r="B21" s="461" t="s">
        <v>75</v>
      </c>
      <c r="C21" s="462">
        <v>2065.82</v>
      </c>
      <c r="D21" s="462"/>
      <c r="E21" s="462">
        <f t="shared" si="1"/>
        <v>2065.82</v>
      </c>
      <c r="F21" s="462">
        <v>54.21</v>
      </c>
      <c r="G21" s="462">
        <v>0</v>
      </c>
      <c r="H21" s="462">
        <v>136.58</v>
      </c>
      <c r="I21" s="462"/>
      <c r="J21" s="462">
        <f t="shared" ref="J21:J28" si="12">L21-D21</f>
        <v>0</v>
      </c>
      <c r="K21" s="462">
        <f t="shared" si="2"/>
        <v>2256.61</v>
      </c>
      <c r="L21" s="462"/>
      <c r="M21" s="462">
        <f t="shared" si="3"/>
        <v>2256.61</v>
      </c>
      <c r="N21" s="472">
        <f t="shared" si="10"/>
        <v>9.23555779303134</v>
      </c>
      <c r="O21" s="148" t="s">
        <v>92</v>
      </c>
    </row>
    <row r="22" s="406" customFormat="1" ht="45" customHeight="1" spans="1:15">
      <c r="A22" s="460">
        <v>2010399</v>
      </c>
      <c r="B22" s="461" t="s">
        <v>93</v>
      </c>
      <c r="C22" s="462">
        <v>2163.07</v>
      </c>
      <c r="D22" s="462"/>
      <c r="E22" s="462">
        <f t="shared" si="1"/>
        <v>2163.07</v>
      </c>
      <c r="F22" s="462">
        <v>-139.42</v>
      </c>
      <c r="G22" s="462">
        <v>0</v>
      </c>
      <c r="H22" s="462">
        <v>0</v>
      </c>
      <c r="I22" s="462"/>
      <c r="J22" s="462">
        <f t="shared" si="12"/>
        <v>0</v>
      </c>
      <c r="K22" s="462">
        <f t="shared" si="2"/>
        <v>2023.65</v>
      </c>
      <c r="L22" s="462"/>
      <c r="M22" s="462">
        <f t="shared" si="3"/>
        <v>2023.65</v>
      </c>
      <c r="N22" s="472">
        <f t="shared" si="10"/>
        <v>-6.44546870882588</v>
      </c>
      <c r="O22" s="148" t="s">
        <v>94</v>
      </c>
    </row>
    <row r="23" s="406" customFormat="1" customHeight="1" spans="1:15">
      <c r="A23" s="460">
        <v>20104</v>
      </c>
      <c r="B23" s="461" t="s">
        <v>95</v>
      </c>
      <c r="C23" s="462">
        <f>C24+C25+C26+C28+C27</f>
        <v>1031.59</v>
      </c>
      <c r="D23" s="462">
        <f>SUM(D24:D28)</f>
        <v>1.93</v>
      </c>
      <c r="E23" s="462">
        <f t="shared" si="1"/>
        <v>1033.52</v>
      </c>
      <c r="F23" s="462">
        <f t="shared" ref="F23:H23" si="13">F24+F25+F26+F28</f>
        <v>41.47</v>
      </c>
      <c r="G23" s="462">
        <f t="shared" si="13"/>
        <v>0</v>
      </c>
      <c r="H23" s="462">
        <f t="shared" si="13"/>
        <v>22.97</v>
      </c>
      <c r="I23" s="462"/>
      <c r="J23" s="462"/>
      <c r="K23" s="462">
        <f t="shared" si="2"/>
        <v>1096.03</v>
      </c>
      <c r="L23" s="462">
        <f>L24+L25+L26+L28+L27</f>
        <v>1.93</v>
      </c>
      <c r="M23" s="462">
        <f t="shared" si="3"/>
        <v>1097.96</v>
      </c>
      <c r="N23" s="472">
        <f t="shared" si="10"/>
        <v>6.23500270918802</v>
      </c>
      <c r="O23" s="148"/>
    </row>
    <row r="24" s="406" customFormat="1" customHeight="1" spans="1:15">
      <c r="A24" s="460">
        <v>2010401</v>
      </c>
      <c r="B24" s="461" t="s">
        <v>75</v>
      </c>
      <c r="C24" s="462">
        <v>281.42</v>
      </c>
      <c r="D24" s="462"/>
      <c r="E24" s="462">
        <f t="shared" si="1"/>
        <v>281.42</v>
      </c>
      <c r="F24" s="462">
        <v>17.09</v>
      </c>
      <c r="G24" s="462">
        <v>0</v>
      </c>
      <c r="H24" s="462">
        <v>18.35</v>
      </c>
      <c r="I24" s="462"/>
      <c r="J24" s="462">
        <f t="shared" si="12"/>
        <v>0</v>
      </c>
      <c r="K24" s="462">
        <f t="shared" si="2"/>
        <v>316.86</v>
      </c>
      <c r="L24" s="462"/>
      <c r="M24" s="462">
        <f t="shared" si="3"/>
        <v>316.86</v>
      </c>
      <c r="N24" s="472">
        <f t="shared" si="10"/>
        <v>12.5932769525975</v>
      </c>
      <c r="O24" s="148" t="s">
        <v>96</v>
      </c>
    </row>
    <row r="25" s="406" customFormat="1" customHeight="1" spans="1:15">
      <c r="A25" s="460">
        <v>2010402</v>
      </c>
      <c r="B25" s="461" t="s">
        <v>97</v>
      </c>
      <c r="C25" s="462">
        <v>1</v>
      </c>
      <c r="D25" s="462"/>
      <c r="E25" s="462">
        <f t="shared" si="1"/>
        <v>1</v>
      </c>
      <c r="F25" s="462">
        <v>0</v>
      </c>
      <c r="G25" s="462">
        <v>0</v>
      </c>
      <c r="H25" s="462">
        <v>0</v>
      </c>
      <c r="I25" s="462"/>
      <c r="J25" s="462">
        <f t="shared" si="12"/>
        <v>0</v>
      </c>
      <c r="K25" s="134">
        <f t="shared" si="2"/>
        <v>1</v>
      </c>
      <c r="L25" s="462"/>
      <c r="M25" s="134">
        <f t="shared" si="3"/>
        <v>1</v>
      </c>
      <c r="N25" s="472"/>
      <c r="O25" s="148"/>
    </row>
    <row r="26" s="406" customFormat="1" customHeight="1" spans="1:15">
      <c r="A26" s="460">
        <v>2010404</v>
      </c>
      <c r="B26" s="461" t="s">
        <v>98</v>
      </c>
      <c r="C26" s="462">
        <v>3</v>
      </c>
      <c r="D26" s="462"/>
      <c r="E26" s="462">
        <f t="shared" si="1"/>
        <v>3</v>
      </c>
      <c r="F26" s="462">
        <v>0</v>
      </c>
      <c r="G26" s="462">
        <v>0</v>
      </c>
      <c r="H26" s="462">
        <v>0</v>
      </c>
      <c r="I26" s="462"/>
      <c r="J26" s="462">
        <f t="shared" si="12"/>
        <v>0</v>
      </c>
      <c r="K26" s="134">
        <f t="shared" si="2"/>
        <v>3</v>
      </c>
      <c r="L26" s="462"/>
      <c r="M26" s="134">
        <f t="shared" si="3"/>
        <v>3</v>
      </c>
      <c r="N26" s="472"/>
      <c r="O26" s="148"/>
    </row>
    <row r="27" s="406" customFormat="1" customHeight="1" spans="1:15">
      <c r="A27" s="460">
        <v>2010408</v>
      </c>
      <c r="B27" s="461" t="s">
        <v>99</v>
      </c>
      <c r="C27" s="462">
        <v>0</v>
      </c>
      <c r="D27" s="462">
        <v>1.93</v>
      </c>
      <c r="E27" s="462">
        <f t="shared" si="1"/>
        <v>1.93</v>
      </c>
      <c r="F27" s="462"/>
      <c r="G27" s="462"/>
      <c r="H27" s="462"/>
      <c r="I27" s="462"/>
      <c r="J27" s="462">
        <f t="shared" si="12"/>
        <v>0</v>
      </c>
      <c r="K27" s="134">
        <f t="shared" si="2"/>
        <v>0</v>
      </c>
      <c r="L27" s="462">
        <v>1.93</v>
      </c>
      <c r="M27" s="134">
        <f t="shared" si="3"/>
        <v>1.93</v>
      </c>
      <c r="N27" s="472"/>
      <c r="O27" s="148"/>
    </row>
    <row r="28" s="406" customFormat="1" customHeight="1" spans="1:15">
      <c r="A28" s="460">
        <v>2010499</v>
      </c>
      <c r="B28" s="461" t="s">
        <v>100</v>
      </c>
      <c r="C28" s="462">
        <v>746.17</v>
      </c>
      <c r="D28" s="462"/>
      <c r="E28" s="462">
        <f t="shared" si="1"/>
        <v>746.17</v>
      </c>
      <c r="F28" s="462">
        <v>24.38</v>
      </c>
      <c r="G28" s="462">
        <v>0</v>
      </c>
      <c r="H28" s="462">
        <v>4.62</v>
      </c>
      <c r="I28" s="462"/>
      <c r="J28" s="462">
        <f t="shared" si="12"/>
        <v>0</v>
      </c>
      <c r="K28" s="462">
        <f t="shared" si="2"/>
        <v>775.17</v>
      </c>
      <c r="L28" s="462"/>
      <c r="M28" s="462">
        <f t="shared" si="3"/>
        <v>775.17</v>
      </c>
      <c r="N28" s="472">
        <f t="shared" ref="N28:N30" si="14">(M28-E28)/E28*100</f>
        <v>3.88651379712398</v>
      </c>
      <c r="O28" s="148" t="s">
        <v>101</v>
      </c>
    </row>
    <row r="29" s="406" customFormat="1" customHeight="1" spans="1:15">
      <c r="A29" s="460">
        <v>20105</v>
      </c>
      <c r="B29" s="461" t="s">
        <v>102</v>
      </c>
      <c r="C29" s="462">
        <f t="shared" ref="C29:H29" si="15">C30+C31+C32+C33+C34+C35</f>
        <v>327.97</v>
      </c>
      <c r="D29" s="462"/>
      <c r="E29" s="462">
        <f t="shared" si="1"/>
        <v>327.97</v>
      </c>
      <c r="F29" s="462">
        <f t="shared" si="15"/>
        <v>-21.06</v>
      </c>
      <c r="G29" s="462">
        <f t="shared" si="15"/>
        <v>0</v>
      </c>
      <c r="H29" s="462">
        <f t="shared" si="15"/>
        <v>25.6</v>
      </c>
      <c r="I29" s="462"/>
      <c r="J29" s="462">
        <f>J30+J31+J32+J33+J34+J35</f>
        <v>71.28</v>
      </c>
      <c r="K29" s="462">
        <f t="shared" si="2"/>
        <v>332.51</v>
      </c>
      <c r="L29" s="462">
        <f>L30+L31+L32+L33+L34+L35</f>
        <v>71.28</v>
      </c>
      <c r="M29" s="462">
        <f t="shared" si="3"/>
        <v>403.79</v>
      </c>
      <c r="N29" s="472">
        <f t="shared" si="14"/>
        <v>23.1179681068391</v>
      </c>
      <c r="O29" s="135"/>
    </row>
    <row r="30" s="406" customFormat="1" customHeight="1" spans="1:15">
      <c r="A30" s="460">
        <v>2010501</v>
      </c>
      <c r="B30" s="461" t="s">
        <v>75</v>
      </c>
      <c r="C30" s="462">
        <v>217.97</v>
      </c>
      <c r="D30" s="462"/>
      <c r="E30" s="462">
        <f t="shared" si="1"/>
        <v>217.97</v>
      </c>
      <c r="F30" s="462">
        <v>9.41</v>
      </c>
      <c r="G30" s="462">
        <v>0</v>
      </c>
      <c r="H30" s="462">
        <v>15.7</v>
      </c>
      <c r="I30" s="462"/>
      <c r="J30" s="462">
        <f t="shared" ref="J30:J35" si="16">L30-D30</f>
        <v>0</v>
      </c>
      <c r="K30" s="462">
        <f t="shared" si="2"/>
        <v>243.08</v>
      </c>
      <c r="L30" s="462"/>
      <c r="M30" s="462">
        <f t="shared" si="3"/>
        <v>243.08</v>
      </c>
      <c r="N30" s="472">
        <f t="shared" si="14"/>
        <v>11.5199339358627</v>
      </c>
      <c r="O30" s="148" t="s">
        <v>103</v>
      </c>
    </row>
    <row r="31" s="406" customFormat="1" customHeight="1" spans="1:15">
      <c r="A31" s="460">
        <v>2010502</v>
      </c>
      <c r="B31" s="461" t="s">
        <v>97</v>
      </c>
      <c r="C31" s="462">
        <v>10</v>
      </c>
      <c r="D31" s="462"/>
      <c r="E31" s="462">
        <f t="shared" si="1"/>
        <v>10</v>
      </c>
      <c r="F31" s="462">
        <v>0</v>
      </c>
      <c r="G31" s="462">
        <v>0</v>
      </c>
      <c r="H31" s="462">
        <v>0</v>
      </c>
      <c r="I31" s="462"/>
      <c r="J31" s="462">
        <f t="shared" si="16"/>
        <v>0</v>
      </c>
      <c r="K31" s="462">
        <f t="shared" si="2"/>
        <v>10</v>
      </c>
      <c r="L31" s="462"/>
      <c r="M31" s="462">
        <f t="shared" si="3"/>
        <v>10</v>
      </c>
      <c r="N31" s="472"/>
      <c r="O31" s="135"/>
    </row>
    <row r="32" s="406" customFormat="1" customHeight="1" spans="1:15">
      <c r="A32" s="460">
        <v>2010507</v>
      </c>
      <c r="B32" s="461" t="s">
        <v>104</v>
      </c>
      <c r="C32" s="462">
        <v>50</v>
      </c>
      <c r="D32" s="462"/>
      <c r="E32" s="462">
        <f t="shared" si="1"/>
        <v>50</v>
      </c>
      <c r="F32" s="462">
        <v>0</v>
      </c>
      <c r="G32" s="462">
        <v>0</v>
      </c>
      <c r="H32" s="462">
        <v>0</v>
      </c>
      <c r="I32" s="462"/>
      <c r="J32" s="462">
        <f t="shared" si="16"/>
        <v>16.28</v>
      </c>
      <c r="K32" s="462">
        <f t="shared" si="2"/>
        <v>50</v>
      </c>
      <c r="L32" s="462">
        <v>16.28</v>
      </c>
      <c r="M32" s="462">
        <f t="shared" si="3"/>
        <v>66.28</v>
      </c>
      <c r="N32" s="472"/>
      <c r="O32" s="135"/>
    </row>
    <row r="33" s="406" customFormat="1" customHeight="1" spans="1:15">
      <c r="A33" s="460">
        <v>2010508</v>
      </c>
      <c r="B33" s="461" t="s">
        <v>105</v>
      </c>
      <c r="C33" s="462">
        <v>15</v>
      </c>
      <c r="D33" s="462"/>
      <c r="E33" s="462">
        <f t="shared" si="1"/>
        <v>15</v>
      </c>
      <c r="F33" s="462">
        <v>1</v>
      </c>
      <c r="G33" s="462">
        <v>0</v>
      </c>
      <c r="H33" s="462">
        <v>0</v>
      </c>
      <c r="I33" s="462"/>
      <c r="J33" s="462">
        <f t="shared" si="16"/>
        <v>0</v>
      </c>
      <c r="K33" s="462">
        <f t="shared" si="2"/>
        <v>16</v>
      </c>
      <c r="L33" s="462"/>
      <c r="M33" s="462">
        <f t="shared" si="3"/>
        <v>16</v>
      </c>
      <c r="N33" s="472">
        <f t="shared" ref="N33:N38" si="17">(M33-E33)/E33*100</f>
        <v>6.66666666666667</v>
      </c>
      <c r="O33" s="148" t="s">
        <v>106</v>
      </c>
    </row>
    <row r="34" s="406" customFormat="1" customHeight="1" spans="1:15">
      <c r="A34" s="460">
        <v>2010550</v>
      </c>
      <c r="B34" s="461" t="s">
        <v>107</v>
      </c>
      <c r="C34" s="462">
        <v>0</v>
      </c>
      <c r="D34" s="462"/>
      <c r="E34" s="462">
        <f t="shared" si="1"/>
        <v>0</v>
      </c>
      <c r="F34" s="462">
        <v>1.74</v>
      </c>
      <c r="G34" s="462">
        <v>0</v>
      </c>
      <c r="H34" s="462">
        <v>9.9</v>
      </c>
      <c r="I34" s="462"/>
      <c r="J34" s="462">
        <f t="shared" si="16"/>
        <v>0</v>
      </c>
      <c r="K34" s="462">
        <f t="shared" si="2"/>
        <v>11.64</v>
      </c>
      <c r="L34" s="462"/>
      <c r="M34" s="462">
        <f t="shared" si="3"/>
        <v>11.64</v>
      </c>
      <c r="N34" s="472"/>
      <c r="O34" s="148" t="s">
        <v>108</v>
      </c>
    </row>
    <row r="35" s="406" customFormat="1" customHeight="1" spans="1:15">
      <c r="A35" s="460">
        <v>2010599</v>
      </c>
      <c r="B35" s="461" t="s">
        <v>109</v>
      </c>
      <c r="C35" s="462">
        <v>35</v>
      </c>
      <c r="D35" s="462"/>
      <c r="E35" s="462">
        <f t="shared" si="1"/>
        <v>35</v>
      </c>
      <c r="F35" s="462">
        <v>-33.21</v>
      </c>
      <c r="G35" s="462">
        <v>0</v>
      </c>
      <c r="H35" s="462">
        <v>0</v>
      </c>
      <c r="I35" s="462"/>
      <c r="J35" s="462">
        <f t="shared" si="16"/>
        <v>55</v>
      </c>
      <c r="K35" s="462">
        <f t="shared" si="2"/>
        <v>1.79</v>
      </c>
      <c r="L35" s="462">
        <v>55</v>
      </c>
      <c r="M35" s="462">
        <f t="shared" si="3"/>
        <v>56.79</v>
      </c>
      <c r="N35" s="472">
        <f t="shared" si="17"/>
        <v>62.2571428571429</v>
      </c>
      <c r="O35" s="135" t="s">
        <v>110</v>
      </c>
    </row>
    <row r="36" s="406" customFormat="1" customHeight="1" spans="1:15">
      <c r="A36" s="460">
        <v>20106</v>
      </c>
      <c r="B36" s="461" t="s">
        <v>111</v>
      </c>
      <c r="C36" s="462">
        <f t="shared" ref="C36:H36" si="18">C37+C38+C39+C40+C41</f>
        <v>1438.71</v>
      </c>
      <c r="D36" s="462"/>
      <c r="E36" s="462">
        <f t="shared" si="1"/>
        <v>1438.71</v>
      </c>
      <c r="F36" s="462">
        <f t="shared" si="18"/>
        <v>223.05</v>
      </c>
      <c r="G36" s="462">
        <f t="shared" si="18"/>
        <v>0</v>
      </c>
      <c r="H36" s="462">
        <f t="shared" si="18"/>
        <v>51.68</v>
      </c>
      <c r="I36" s="462"/>
      <c r="J36" s="462">
        <f>J37+J38+J39+J40+J41</f>
        <v>25</v>
      </c>
      <c r="K36" s="462">
        <f t="shared" si="2"/>
        <v>1713.44</v>
      </c>
      <c r="L36" s="462">
        <f>L37+L38+L39+L40+L41</f>
        <v>25</v>
      </c>
      <c r="M36" s="462">
        <f t="shared" si="3"/>
        <v>1738.44</v>
      </c>
      <c r="N36" s="472">
        <f t="shared" si="17"/>
        <v>20.8332464499447</v>
      </c>
      <c r="O36" s="135"/>
    </row>
    <row r="37" s="406" customFormat="1" customHeight="1" spans="1:15">
      <c r="A37" s="460">
        <v>2010601</v>
      </c>
      <c r="B37" s="461" t="s">
        <v>75</v>
      </c>
      <c r="C37" s="462">
        <v>647.21</v>
      </c>
      <c r="D37" s="462"/>
      <c r="E37" s="462">
        <f t="shared" si="1"/>
        <v>647.21</v>
      </c>
      <c r="F37" s="462">
        <v>21.85</v>
      </c>
      <c r="G37" s="462">
        <v>0</v>
      </c>
      <c r="H37" s="462">
        <v>51.68</v>
      </c>
      <c r="I37" s="462"/>
      <c r="J37" s="462">
        <f t="shared" ref="J37:J41" si="19">L37-D37</f>
        <v>0</v>
      </c>
      <c r="K37" s="462">
        <f t="shared" si="2"/>
        <v>720.74</v>
      </c>
      <c r="L37" s="462"/>
      <c r="M37" s="462">
        <f t="shared" si="3"/>
        <v>720.74</v>
      </c>
      <c r="N37" s="472">
        <f t="shared" si="17"/>
        <v>11.3610729129649</v>
      </c>
      <c r="O37" s="135" t="s">
        <v>112</v>
      </c>
    </row>
    <row r="38" s="406" customFormat="1" customHeight="1" spans="1:15">
      <c r="A38" s="460">
        <v>2010605</v>
      </c>
      <c r="B38" s="461" t="s">
        <v>113</v>
      </c>
      <c r="C38" s="462">
        <v>13</v>
      </c>
      <c r="D38" s="462"/>
      <c r="E38" s="462">
        <f t="shared" si="1"/>
        <v>13</v>
      </c>
      <c r="F38" s="462">
        <v>-2</v>
      </c>
      <c r="G38" s="462">
        <v>0</v>
      </c>
      <c r="H38" s="462">
        <v>0</v>
      </c>
      <c r="I38" s="462"/>
      <c r="J38" s="462">
        <f t="shared" si="19"/>
        <v>0</v>
      </c>
      <c r="K38" s="462">
        <f t="shared" si="2"/>
        <v>11</v>
      </c>
      <c r="L38" s="462"/>
      <c r="M38" s="462">
        <f t="shared" si="3"/>
        <v>11</v>
      </c>
      <c r="N38" s="472">
        <f t="shared" si="17"/>
        <v>-15.3846153846154</v>
      </c>
      <c r="O38" s="148" t="s">
        <v>114</v>
      </c>
    </row>
    <row r="39" s="406" customFormat="1" customHeight="1" spans="1:15">
      <c r="A39" s="460">
        <v>2010607</v>
      </c>
      <c r="B39" s="461" t="s">
        <v>115</v>
      </c>
      <c r="C39" s="462">
        <v>127</v>
      </c>
      <c r="D39" s="462"/>
      <c r="E39" s="462">
        <f t="shared" si="1"/>
        <v>127</v>
      </c>
      <c r="F39" s="462">
        <v>40</v>
      </c>
      <c r="G39" s="462">
        <v>0</v>
      </c>
      <c r="H39" s="462">
        <v>0</v>
      </c>
      <c r="I39" s="462"/>
      <c r="J39" s="462">
        <f t="shared" si="19"/>
        <v>0</v>
      </c>
      <c r="K39" s="462">
        <f t="shared" si="2"/>
        <v>167</v>
      </c>
      <c r="L39" s="462"/>
      <c r="M39" s="462">
        <f t="shared" si="3"/>
        <v>167</v>
      </c>
      <c r="N39" s="472"/>
      <c r="O39" s="135"/>
    </row>
    <row r="40" s="406" customFormat="1" customHeight="1" spans="1:15">
      <c r="A40" s="460">
        <v>2010608</v>
      </c>
      <c r="B40" s="463" t="s">
        <v>116</v>
      </c>
      <c r="C40" s="462">
        <v>422</v>
      </c>
      <c r="D40" s="462"/>
      <c r="E40" s="462">
        <f t="shared" si="1"/>
        <v>422</v>
      </c>
      <c r="F40" s="462">
        <v>100</v>
      </c>
      <c r="G40" s="462">
        <v>0</v>
      </c>
      <c r="H40" s="462">
        <v>0</v>
      </c>
      <c r="I40" s="462"/>
      <c r="J40" s="462">
        <f t="shared" si="19"/>
        <v>0</v>
      </c>
      <c r="K40" s="462">
        <f t="shared" si="2"/>
        <v>522</v>
      </c>
      <c r="L40" s="462"/>
      <c r="M40" s="462">
        <f t="shared" si="3"/>
        <v>522</v>
      </c>
      <c r="N40" s="472">
        <f t="shared" ref="N40:N46" si="20">(M40-E40)/E40*100</f>
        <v>23.696682464455</v>
      </c>
      <c r="O40" s="135" t="s">
        <v>117</v>
      </c>
    </row>
    <row r="41" s="406" customFormat="1" ht="42.75" spans="1:15">
      <c r="A41" s="460">
        <v>2010699</v>
      </c>
      <c r="B41" s="461" t="s">
        <v>118</v>
      </c>
      <c r="C41" s="462">
        <v>229.5</v>
      </c>
      <c r="D41" s="462"/>
      <c r="E41" s="462">
        <f t="shared" si="1"/>
        <v>229.5</v>
      </c>
      <c r="F41" s="462">
        <v>63.2</v>
      </c>
      <c r="G41" s="462">
        <v>0</v>
      </c>
      <c r="H41" s="462">
        <v>0</v>
      </c>
      <c r="I41" s="462"/>
      <c r="J41" s="462">
        <f t="shared" si="19"/>
        <v>25</v>
      </c>
      <c r="K41" s="462">
        <f t="shared" si="2"/>
        <v>292.7</v>
      </c>
      <c r="L41" s="462">
        <v>25</v>
      </c>
      <c r="M41" s="462">
        <f t="shared" si="3"/>
        <v>317.7</v>
      </c>
      <c r="N41" s="472">
        <f t="shared" si="20"/>
        <v>38.4313725490196</v>
      </c>
      <c r="O41" s="148" t="s">
        <v>119</v>
      </c>
    </row>
    <row r="42" s="406" customFormat="1" customHeight="1" spans="1:15">
      <c r="A42" s="460">
        <v>20107</v>
      </c>
      <c r="B42" s="461" t="s">
        <v>120</v>
      </c>
      <c r="C42" s="462">
        <f t="shared" ref="C42:H42" si="21">C43</f>
        <v>3199</v>
      </c>
      <c r="D42" s="462">
        <f t="shared" si="21"/>
        <v>20.7</v>
      </c>
      <c r="E42" s="462">
        <f t="shared" si="1"/>
        <v>3219.7</v>
      </c>
      <c r="F42" s="462">
        <f t="shared" si="21"/>
        <v>630</v>
      </c>
      <c r="G42" s="462">
        <f t="shared" si="21"/>
        <v>0</v>
      </c>
      <c r="H42" s="462">
        <f t="shared" si="21"/>
        <v>0</v>
      </c>
      <c r="I42" s="462"/>
      <c r="J42" s="462"/>
      <c r="K42" s="462">
        <f t="shared" si="2"/>
        <v>3829</v>
      </c>
      <c r="L42" s="462">
        <f>L43</f>
        <v>20.7</v>
      </c>
      <c r="M42" s="462">
        <f t="shared" si="3"/>
        <v>3849.7</v>
      </c>
      <c r="N42" s="472">
        <f t="shared" si="20"/>
        <v>19.5670404074914</v>
      </c>
      <c r="O42" s="148"/>
    </row>
    <row r="43" s="406" customFormat="1" customHeight="1" spans="1:15">
      <c r="A43" s="460">
        <v>2010799</v>
      </c>
      <c r="B43" s="461" t="s">
        <v>120</v>
      </c>
      <c r="C43" s="462">
        <v>3199</v>
      </c>
      <c r="D43" s="462">
        <v>20.7</v>
      </c>
      <c r="E43" s="462">
        <f t="shared" si="1"/>
        <v>3219.7</v>
      </c>
      <c r="F43" s="462">
        <v>630</v>
      </c>
      <c r="G43" s="462">
        <v>0</v>
      </c>
      <c r="H43" s="462">
        <v>0</v>
      </c>
      <c r="I43" s="462"/>
      <c r="J43" s="462">
        <f t="shared" ref="J43:J48" si="22">L43-D43</f>
        <v>0</v>
      </c>
      <c r="K43" s="462">
        <f t="shared" si="2"/>
        <v>3829</v>
      </c>
      <c r="L43" s="462">
        <v>20.7</v>
      </c>
      <c r="M43" s="462">
        <f t="shared" si="3"/>
        <v>3849.7</v>
      </c>
      <c r="N43" s="472">
        <f t="shared" si="20"/>
        <v>19.5670404074914</v>
      </c>
      <c r="O43" s="148" t="s">
        <v>121</v>
      </c>
    </row>
    <row r="44" s="406" customFormat="1" customHeight="1" spans="1:15">
      <c r="A44" s="460">
        <v>20108</v>
      </c>
      <c r="B44" s="461" t="s">
        <v>122</v>
      </c>
      <c r="C44" s="462">
        <f t="shared" ref="C44:H44" si="23">C45+C46+C47+C48</f>
        <v>398.65</v>
      </c>
      <c r="D44" s="462"/>
      <c r="E44" s="462">
        <f t="shared" si="1"/>
        <v>398.65</v>
      </c>
      <c r="F44" s="462">
        <f t="shared" si="23"/>
        <v>18</v>
      </c>
      <c r="G44" s="462">
        <f t="shared" si="23"/>
        <v>5</v>
      </c>
      <c r="H44" s="462">
        <f t="shared" si="23"/>
        <v>33.69</v>
      </c>
      <c r="I44" s="462"/>
      <c r="J44" s="462"/>
      <c r="K44" s="462">
        <f t="shared" si="2"/>
        <v>455.34</v>
      </c>
      <c r="L44" s="462">
        <f>L45+L46+L47+L48</f>
        <v>0</v>
      </c>
      <c r="M44" s="462">
        <f t="shared" si="3"/>
        <v>455.34</v>
      </c>
      <c r="N44" s="472">
        <f t="shared" si="20"/>
        <v>14.2204941678164</v>
      </c>
      <c r="O44" s="148"/>
    </row>
    <row r="45" s="406" customFormat="1" customHeight="1" spans="1:15">
      <c r="A45" s="460">
        <v>2010801</v>
      </c>
      <c r="B45" s="461" t="s">
        <v>75</v>
      </c>
      <c r="C45" s="462">
        <v>208.45</v>
      </c>
      <c r="D45" s="462"/>
      <c r="E45" s="462">
        <f t="shared" si="1"/>
        <v>208.45</v>
      </c>
      <c r="F45" s="462">
        <v>6.14</v>
      </c>
      <c r="G45" s="462">
        <v>0</v>
      </c>
      <c r="H45" s="462">
        <v>26.09</v>
      </c>
      <c r="I45" s="462"/>
      <c r="J45" s="462">
        <f t="shared" si="22"/>
        <v>0</v>
      </c>
      <c r="K45" s="462">
        <f t="shared" si="2"/>
        <v>240.68</v>
      </c>
      <c r="L45" s="462"/>
      <c r="M45" s="462">
        <f t="shared" si="3"/>
        <v>240.68</v>
      </c>
      <c r="N45" s="462">
        <f t="shared" si="20"/>
        <v>15.4617414248021</v>
      </c>
      <c r="O45" s="148" t="s">
        <v>123</v>
      </c>
    </row>
    <row r="46" s="406" customFormat="1" customHeight="1" spans="1:15">
      <c r="A46" s="460">
        <v>2010804</v>
      </c>
      <c r="B46" s="461" t="s">
        <v>124</v>
      </c>
      <c r="C46" s="462">
        <v>164.1</v>
      </c>
      <c r="D46" s="462"/>
      <c r="E46" s="462">
        <f t="shared" si="1"/>
        <v>164.1</v>
      </c>
      <c r="F46" s="462">
        <v>10.86</v>
      </c>
      <c r="G46" s="462">
        <v>5</v>
      </c>
      <c r="H46" s="462">
        <v>0</v>
      </c>
      <c r="I46" s="462"/>
      <c r="J46" s="462">
        <f t="shared" si="22"/>
        <v>0</v>
      </c>
      <c r="K46" s="462">
        <f t="shared" si="2"/>
        <v>179.96</v>
      </c>
      <c r="L46" s="462"/>
      <c r="M46" s="462">
        <f t="shared" si="3"/>
        <v>179.96</v>
      </c>
      <c r="N46" s="462">
        <f t="shared" si="20"/>
        <v>9.66483851310176</v>
      </c>
      <c r="O46" s="135" t="s">
        <v>125</v>
      </c>
    </row>
    <row r="47" s="406" customFormat="1" customHeight="1" spans="1:15">
      <c r="A47" s="460">
        <v>2010806</v>
      </c>
      <c r="B47" s="461" t="s">
        <v>115</v>
      </c>
      <c r="C47" s="462">
        <v>2</v>
      </c>
      <c r="D47" s="462"/>
      <c r="E47" s="462">
        <f t="shared" si="1"/>
        <v>2</v>
      </c>
      <c r="F47" s="462">
        <v>0</v>
      </c>
      <c r="G47" s="462">
        <v>0</v>
      </c>
      <c r="H47" s="462">
        <v>0</v>
      </c>
      <c r="I47" s="462"/>
      <c r="J47" s="462">
        <f t="shared" si="22"/>
        <v>0</v>
      </c>
      <c r="K47" s="462">
        <f t="shared" si="2"/>
        <v>2</v>
      </c>
      <c r="L47" s="462"/>
      <c r="M47" s="462">
        <f t="shared" si="3"/>
        <v>2</v>
      </c>
      <c r="N47" s="462"/>
      <c r="O47" s="148"/>
    </row>
    <row r="48" s="406" customFormat="1" customHeight="1" spans="1:15">
      <c r="A48" s="460">
        <v>2010850</v>
      </c>
      <c r="B48" s="461" t="s">
        <v>107</v>
      </c>
      <c r="C48" s="462">
        <v>24.1</v>
      </c>
      <c r="D48" s="462"/>
      <c r="E48" s="462">
        <f t="shared" si="1"/>
        <v>24.1</v>
      </c>
      <c r="F48" s="462">
        <v>1</v>
      </c>
      <c r="G48" s="462">
        <v>0</v>
      </c>
      <c r="H48" s="462">
        <v>7.6</v>
      </c>
      <c r="I48" s="462"/>
      <c r="J48" s="462">
        <f t="shared" si="22"/>
        <v>0</v>
      </c>
      <c r="K48" s="462">
        <f t="shared" si="2"/>
        <v>32.7</v>
      </c>
      <c r="L48" s="462"/>
      <c r="M48" s="462">
        <f t="shared" si="3"/>
        <v>32.7</v>
      </c>
      <c r="N48" s="462">
        <f t="shared" ref="N48:N50" si="24">(M48-E48)/E48*100</f>
        <v>35.6846473029046</v>
      </c>
      <c r="O48" s="148" t="s">
        <v>126</v>
      </c>
    </row>
    <row r="49" s="406" customFormat="1" customHeight="1" spans="1:15">
      <c r="A49" s="460">
        <v>20110</v>
      </c>
      <c r="B49" s="461" t="s">
        <v>127</v>
      </c>
      <c r="C49" s="462">
        <f t="shared" ref="C49:H49" si="25">C50+C52+C53+C51</f>
        <v>1032.51</v>
      </c>
      <c r="D49" s="462"/>
      <c r="E49" s="462">
        <f t="shared" si="1"/>
        <v>1032.51</v>
      </c>
      <c r="F49" s="462">
        <f t="shared" si="25"/>
        <v>26.55</v>
      </c>
      <c r="G49" s="462">
        <f t="shared" si="25"/>
        <v>0</v>
      </c>
      <c r="H49" s="462">
        <f t="shared" si="25"/>
        <v>77.83</v>
      </c>
      <c r="I49" s="462"/>
      <c r="J49" s="462"/>
      <c r="K49" s="462">
        <f t="shared" si="2"/>
        <v>1136.89</v>
      </c>
      <c r="L49" s="462">
        <f>L50+L52+L53+L51</f>
        <v>0</v>
      </c>
      <c r="M49" s="462">
        <f t="shared" si="3"/>
        <v>1136.89</v>
      </c>
      <c r="N49" s="472">
        <f t="shared" si="24"/>
        <v>10.1093451879401</v>
      </c>
      <c r="O49" s="135"/>
    </row>
    <row r="50" s="406" customFormat="1" customHeight="1" spans="1:15">
      <c r="A50" s="460">
        <v>2011001</v>
      </c>
      <c r="B50" s="461" t="s">
        <v>75</v>
      </c>
      <c r="C50" s="462">
        <v>971.31</v>
      </c>
      <c r="D50" s="462"/>
      <c r="E50" s="462">
        <f t="shared" si="1"/>
        <v>971.31</v>
      </c>
      <c r="F50" s="462">
        <v>26.55</v>
      </c>
      <c r="G50" s="462">
        <v>0</v>
      </c>
      <c r="H50" s="462">
        <v>77.83</v>
      </c>
      <c r="I50" s="462"/>
      <c r="J50" s="462">
        <f t="shared" ref="J50:J55" si="26">L50-D50</f>
        <v>0</v>
      </c>
      <c r="K50" s="462">
        <f t="shared" si="2"/>
        <v>1075.69</v>
      </c>
      <c r="L50" s="462"/>
      <c r="M50" s="462">
        <f t="shared" si="3"/>
        <v>1075.69</v>
      </c>
      <c r="N50" s="462">
        <f t="shared" si="24"/>
        <v>10.7463116821612</v>
      </c>
      <c r="O50" s="148" t="s">
        <v>128</v>
      </c>
    </row>
    <row r="51" s="406" customFormat="1" customHeight="1" spans="1:15">
      <c r="A51" s="460" t="s">
        <v>129</v>
      </c>
      <c r="B51" s="461" t="s">
        <v>130</v>
      </c>
      <c r="C51" s="462">
        <v>27</v>
      </c>
      <c r="D51" s="462"/>
      <c r="E51" s="462">
        <f t="shared" si="1"/>
        <v>27</v>
      </c>
      <c r="F51" s="462">
        <v>0</v>
      </c>
      <c r="G51" s="462">
        <v>0</v>
      </c>
      <c r="H51" s="462">
        <v>0</v>
      </c>
      <c r="I51" s="462"/>
      <c r="J51" s="462"/>
      <c r="K51" s="462">
        <f t="shared" si="2"/>
        <v>27</v>
      </c>
      <c r="L51" s="462">
        <f t="shared" ref="L51:L54" si="27">D51+J51</f>
        <v>0</v>
      </c>
      <c r="M51" s="462">
        <f t="shared" si="3"/>
        <v>27</v>
      </c>
      <c r="N51" s="462"/>
      <c r="O51" s="148"/>
    </row>
    <row r="52" s="406" customFormat="1" customHeight="1" spans="1:15">
      <c r="A52" s="460" t="s">
        <v>131</v>
      </c>
      <c r="B52" s="461" t="s">
        <v>132</v>
      </c>
      <c r="C52" s="462">
        <v>34.2</v>
      </c>
      <c r="D52" s="462"/>
      <c r="E52" s="462">
        <f t="shared" si="1"/>
        <v>34.2</v>
      </c>
      <c r="F52" s="462">
        <v>0</v>
      </c>
      <c r="G52" s="462">
        <v>0</v>
      </c>
      <c r="H52" s="462">
        <v>0</v>
      </c>
      <c r="I52" s="462"/>
      <c r="J52" s="462"/>
      <c r="K52" s="462">
        <f t="shared" si="2"/>
        <v>34.2</v>
      </c>
      <c r="L52" s="462">
        <f t="shared" si="27"/>
        <v>0</v>
      </c>
      <c r="M52" s="462">
        <f t="shared" si="3"/>
        <v>34.2</v>
      </c>
      <c r="N52" s="462"/>
      <c r="O52" s="148"/>
    </row>
    <row r="53" s="406" customFormat="1" customHeight="1" spans="1:15">
      <c r="A53" s="460">
        <v>2011099</v>
      </c>
      <c r="B53" s="461" t="s">
        <v>133</v>
      </c>
      <c r="C53" s="462">
        <f t="shared" ref="C53:H53" si="28">0+0</f>
        <v>0</v>
      </c>
      <c r="D53" s="462"/>
      <c r="E53" s="462">
        <f t="shared" si="1"/>
        <v>0</v>
      </c>
      <c r="F53" s="462">
        <f t="shared" si="28"/>
        <v>0</v>
      </c>
      <c r="G53" s="462">
        <f t="shared" si="28"/>
        <v>0</v>
      </c>
      <c r="H53" s="462">
        <f t="shared" si="28"/>
        <v>0</v>
      </c>
      <c r="I53" s="462"/>
      <c r="J53" s="462">
        <f t="shared" si="26"/>
        <v>0</v>
      </c>
      <c r="K53" s="462">
        <f t="shared" si="2"/>
        <v>0</v>
      </c>
      <c r="L53" s="462"/>
      <c r="M53" s="462">
        <f t="shared" si="3"/>
        <v>0</v>
      </c>
      <c r="N53" s="462"/>
      <c r="O53" s="148"/>
    </row>
    <row r="54" s="406" customFormat="1" customHeight="1" spans="1:15">
      <c r="A54" s="460">
        <v>20111</v>
      </c>
      <c r="B54" s="461" t="s">
        <v>134</v>
      </c>
      <c r="C54" s="462">
        <f t="shared" ref="C54:H54" si="29">+C55</f>
        <v>97.5</v>
      </c>
      <c r="D54" s="462"/>
      <c r="E54" s="462">
        <f t="shared" si="1"/>
        <v>97.5</v>
      </c>
      <c r="F54" s="462">
        <f t="shared" si="29"/>
        <v>28.12</v>
      </c>
      <c r="G54" s="462">
        <f t="shared" si="29"/>
        <v>0</v>
      </c>
      <c r="H54" s="462">
        <f t="shared" si="29"/>
        <v>0</v>
      </c>
      <c r="I54" s="462"/>
      <c r="J54" s="462"/>
      <c r="K54" s="462">
        <f t="shared" si="2"/>
        <v>125.62</v>
      </c>
      <c r="L54" s="462">
        <f t="shared" si="27"/>
        <v>0</v>
      </c>
      <c r="M54" s="462">
        <f t="shared" si="3"/>
        <v>125.62</v>
      </c>
      <c r="N54" s="472">
        <f t="shared" ref="N54:N59" si="30">(M54-E54)/E54*100</f>
        <v>28.8410256410256</v>
      </c>
      <c r="O54" s="135"/>
    </row>
    <row r="55" s="406" customFormat="1" customHeight="1" spans="1:15">
      <c r="A55" s="460">
        <v>2011199</v>
      </c>
      <c r="B55" s="461" t="s">
        <v>135</v>
      </c>
      <c r="C55" s="462">
        <v>97.5</v>
      </c>
      <c r="D55" s="462"/>
      <c r="E55" s="462">
        <f t="shared" si="1"/>
        <v>97.5</v>
      </c>
      <c r="F55" s="462">
        <v>28.12</v>
      </c>
      <c r="G55" s="462">
        <v>0</v>
      </c>
      <c r="H55" s="462">
        <v>0</v>
      </c>
      <c r="I55" s="462"/>
      <c r="J55" s="462">
        <f t="shared" si="26"/>
        <v>0</v>
      </c>
      <c r="K55" s="462">
        <f t="shared" si="2"/>
        <v>125.62</v>
      </c>
      <c r="L55" s="462"/>
      <c r="M55" s="462">
        <f t="shared" si="3"/>
        <v>125.62</v>
      </c>
      <c r="N55" s="462">
        <f t="shared" si="30"/>
        <v>28.8410256410256</v>
      </c>
      <c r="O55" s="148" t="s">
        <v>136</v>
      </c>
    </row>
    <row r="56" s="406" customFormat="1" customHeight="1" spans="1:15">
      <c r="A56" s="460">
        <v>20113</v>
      </c>
      <c r="B56" s="461" t="s">
        <v>137</v>
      </c>
      <c r="C56" s="462">
        <f t="shared" ref="C56:H56" si="31">C57+C58+C59</f>
        <v>743.53</v>
      </c>
      <c r="D56" s="462"/>
      <c r="E56" s="462">
        <f t="shared" si="1"/>
        <v>743.53</v>
      </c>
      <c r="F56" s="462">
        <f t="shared" si="31"/>
        <v>28.15</v>
      </c>
      <c r="G56" s="462">
        <f t="shared" si="31"/>
        <v>0</v>
      </c>
      <c r="H56" s="462">
        <f t="shared" si="31"/>
        <v>86.09</v>
      </c>
      <c r="I56" s="462"/>
      <c r="J56" s="462"/>
      <c r="K56" s="462">
        <f t="shared" si="2"/>
        <v>857.77</v>
      </c>
      <c r="L56" s="462">
        <f>D56+J56</f>
        <v>0</v>
      </c>
      <c r="M56" s="462">
        <f t="shared" si="3"/>
        <v>857.77</v>
      </c>
      <c r="N56" s="472">
        <f t="shared" si="30"/>
        <v>15.364544806531</v>
      </c>
      <c r="O56" s="148"/>
    </row>
    <row r="57" s="406" customFormat="1" customHeight="1" spans="1:15">
      <c r="A57" s="460">
        <v>2011301</v>
      </c>
      <c r="B57" s="461" t="s">
        <v>75</v>
      </c>
      <c r="C57" s="462">
        <v>366.75</v>
      </c>
      <c r="D57" s="462"/>
      <c r="E57" s="462">
        <f t="shared" si="1"/>
        <v>366.75</v>
      </c>
      <c r="F57" s="462">
        <v>5.05</v>
      </c>
      <c r="G57" s="462">
        <v>0</v>
      </c>
      <c r="H57" s="462">
        <v>47.05</v>
      </c>
      <c r="I57" s="462"/>
      <c r="J57" s="462">
        <f t="shared" ref="J57:J59" si="32">L57-D57</f>
        <v>0</v>
      </c>
      <c r="K57" s="462">
        <f t="shared" si="2"/>
        <v>418.85</v>
      </c>
      <c r="L57" s="462"/>
      <c r="M57" s="462">
        <f t="shared" si="3"/>
        <v>418.85</v>
      </c>
      <c r="N57" s="462">
        <f t="shared" si="30"/>
        <v>14.2058623040218</v>
      </c>
      <c r="O57" s="148" t="s">
        <v>138</v>
      </c>
    </row>
    <row r="58" s="406" customFormat="1" customHeight="1" spans="1:15">
      <c r="A58" s="460">
        <v>2011308</v>
      </c>
      <c r="B58" s="461" t="s">
        <v>139</v>
      </c>
      <c r="C58" s="462">
        <v>50</v>
      </c>
      <c r="D58" s="462"/>
      <c r="E58" s="462">
        <f t="shared" si="1"/>
        <v>50</v>
      </c>
      <c r="F58" s="462">
        <v>13.29</v>
      </c>
      <c r="G58" s="462">
        <v>0</v>
      </c>
      <c r="H58" s="462">
        <v>0</v>
      </c>
      <c r="I58" s="462"/>
      <c r="J58" s="462">
        <f t="shared" si="32"/>
        <v>0</v>
      </c>
      <c r="K58" s="462">
        <f t="shared" si="2"/>
        <v>63.29</v>
      </c>
      <c r="L58" s="462"/>
      <c r="M58" s="462">
        <f t="shared" si="3"/>
        <v>63.29</v>
      </c>
      <c r="N58" s="462">
        <f t="shared" si="30"/>
        <v>26.58</v>
      </c>
      <c r="O58" s="135" t="s">
        <v>140</v>
      </c>
    </row>
    <row r="59" s="406" customFormat="1" customHeight="1" spans="1:15">
      <c r="A59" s="460">
        <v>2011399</v>
      </c>
      <c r="B59" s="461" t="s">
        <v>141</v>
      </c>
      <c r="C59" s="462">
        <v>326.78</v>
      </c>
      <c r="D59" s="462"/>
      <c r="E59" s="462">
        <f t="shared" si="1"/>
        <v>326.78</v>
      </c>
      <c r="F59" s="462">
        <v>9.81</v>
      </c>
      <c r="G59" s="462">
        <v>0</v>
      </c>
      <c r="H59" s="462">
        <v>39.04</v>
      </c>
      <c r="I59" s="462"/>
      <c r="J59" s="462">
        <f t="shared" si="32"/>
        <v>0</v>
      </c>
      <c r="K59" s="462">
        <f t="shared" si="2"/>
        <v>375.63</v>
      </c>
      <c r="L59" s="462"/>
      <c r="M59" s="462">
        <f t="shared" si="3"/>
        <v>375.63</v>
      </c>
      <c r="N59" s="462">
        <f t="shared" si="30"/>
        <v>14.948895281229</v>
      </c>
      <c r="O59" s="148" t="s">
        <v>142</v>
      </c>
    </row>
    <row r="60" s="406" customFormat="1" customHeight="1" spans="1:15">
      <c r="A60" s="460">
        <v>20114</v>
      </c>
      <c r="B60" s="461" t="s">
        <v>143</v>
      </c>
      <c r="C60" s="462"/>
      <c r="D60" s="462"/>
      <c r="E60" s="462"/>
      <c r="F60" s="462"/>
      <c r="G60" s="462"/>
      <c r="H60" s="462"/>
      <c r="I60" s="462"/>
      <c r="J60" s="462">
        <f>J61</f>
        <v>88.27</v>
      </c>
      <c r="K60" s="462">
        <f>K61</f>
        <v>0</v>
      </c>
      <c r="L60" s="462">
        <f>L61</f>
        <v>88.27</v>
      </c>
      <c r="M60" s="462"/>
      <c r="N60" s="472"/>
      <c r="O60" s="148"/>
    </row>
    <row r="61" s="406" customFormat="1" customHeight="1" spans="1:15">
      <c r="A61" s="460">
        <v>2011499</v>
      </c>
      <c r="B61" s="461" t="s">
        <v>144</v>
      </c>
      <c r="C61" s="462"/>
      <c r="D61" s="462"/>
      <c r="E61" s="462"/>
      <c r="F61" s="462"/>
      <c r="G61" s="462"/>
      <c r="H61" s="462"/>
      <c r="I61" s="462"/>
      <c r="J61" s="462">
        <v>88.27</v>
      </c>
      <c r="K61" s="462"/>
      <c r="L61" s="462">
        <v>88.27</v>
      </c>
      <c r="M61" s="462"/>
      <c r="N61" s="462"/>
      <c r="O61" s="148"/>
    </row>
    <row r="62" s="406" customFormat="1" customHeight="1" spans="1:15">
      <c r="A62" s="460">
        <v>20125</v>
      </c>
      <c r="B62" s="461" t="s">
        <v>145</v>
      </c>
      <c r="C62" s="462">
        <f t="shared" ref="C62:H62" si="33">+C63</f>
        <v>4</v>
      </c>
      <c r="D62" s="462"/>
      <c r="E62" s="462">
        <f t="shared" ref="E62:E73" si="34">C62+D62</f>
        <v>4</v>
      </c>
      <c r="F62" s="462">
        <f t="shared" si="33"/>
        <v>0</v>
      </c>
      <c r="G62" s="462">
        <f t="shared" si="33"/>
        <v>0</v>
      </c>
      <c r="H62" s="462">
        <f t="shared" si="33"/>
        <v>0</v>
      </c>
      <c r="I62" s="462"/>
      <c r="J62" s="462"/>
      <c r="K62" s="462">
        <f t="shared" ref="K62:K73" si="35">C62+F62+G62+H62+I62</f>
        <v>4</v>
      </c>
      <c r="L62" s="462">
        <f t="shared" ref="L62:L66" si="36">D62+J62</f>
        <v>0</v>
      </c>
      <c r="M62" s="462">
        <f t="shared" ref="M62:M73" si="37">K62+L62</f>
        <v>4</v>
      </c>
      <c r="N62" s="472"/>
      <c r="O62" s="135"/>
    </row>
    <row r="63" s="406" customFormat="1" customHeight="1" spans="1:15">
      <c r="A63" s="460">
        <v>2012505</v>
      </c>
      <c r="B63" s="461" t="s">
        <v>146</v>
      </c>
      <c r="C63" s="462">
        <v>4</v>
      </c>
      <c r="D63" s="462"/>
      <c r="E63" s="462">
        <f t="shared" si="34"/>
        <v>4</v>
      </c>
      <c r="F63" s="462">
        <v>0</v>
      </c>
      <c r="G63" s="462">
        <v>0</v>
      </c>
      <c r="H63" s="462">
        <v>0</v>
      </c>
      <c r="I63" s="462"/>
      <c r="J63" s="462">
        <f t="shared" ref="J63:J69" si="38">L63-D63</f>
        <v>0</v>
      </c>
      <c r="K63" s="462">
        <f t="shared" si="35"/>
        <v>4</v>
      </c>
      <c r="L63" s="462"/>
      <c r="M63" s="462">
        <f t="shared" si="37"/>
        <v>4</v>
      </c>
      <c r="N63" s="462"/>
      <c r="O63" s="148"/>
    </row>
    <row r="64" s="406" customFormat="1" customHeight="1" spans="1:15">
      <c r="A64" s="460">
        <v>20126</v>
      </c>
      <c r="B64" s="461" t="s">
        <v>147</v>
      </c>
      <c r="C64" s="462">
        <f t="shared" ref="C64:H64" si="39">C65</f>
        <v>275.63</v>
      </c>
      <c r="D64" s="462"/>
      <c r="E64" s="462">
        <f t="shared" si="34"/>
        <v>275.63</v>
      </c>
      <c r="F64" s="462">
        <f t="shared" si="39"/>
        <v>16.26</v>
      </c>
      <c r="G64" s="462">
        <f t="shared" si="39"/>
        <v>0</v>
      </c>
      <c r="H64" s="462">
        <f t="shared" si="39"/>
        <v>0</v>
      </c>
      <c r="I64" s="462"/>
      <c r="J64" s="462"/>
      <c r="K64" s="462">
        <f t="shared" si="35"/>
        <v>291.89</v>
      </c>
      <c r="L64" s="462">
        <f t="shared" si="36"/>
        <v>0</v>
      </c>
      <c r="M64" s="462">
        <f t="shared" si="37"/>
        <v>291.89</v>
      </c>
      <c r="N64" s="472">
        <f t="shared" ref="N64:N67" si="40">(M64-E64)/E64*100</f>
        <v>5.89921271269455</v>
      </c>
      <c r="O64" s="148"/>
    </row>
    <row r="65" s="406" customFormat="1" customHeight="1" spans="1:15">
      <c r="A65" s="460">
        <v>2012604</v>
      </c>
      <c r="B65" s="461" t="s">
        <v>148</v>
      </c>
      <c r="C65" s="462">
        <v>275.63</v>
      </c>
      <c r="D65" s="462"/>
      <c r="E65" s="462">
        <f t="shared" si="34"/>
        <v>275.63</v>
      </c>
      <c r="F65" s="462">
        <v>16.26</v>
      </c>
      <c r="G65" s="462">
        <v>0</v>
      </c>
      <c r="H65" s="462">
        <v>0</v>
      </c>
      <c r="I65" s="462"/>
      <c r="J65" s="462">
        <f t="shared" si="38"/>
        <v>0</v>
      </c>
      <c r="K65" s="462">
        <f t="shared" si="35"/>
        <v>291.89</v>
      </c>
      <c r="L65" s="462"/>
      <c r="M65" s="462">
        <f t="shared" si="37"/>
        <v>291.89</v>
      </c>
      <c r="N65" s="462">
        <f t="shared" si="40"/>
        <v>5.89921271269455</v>
      </c>
      <c r="O65" s="148" t="s">
        <v>149</v>
      </c>
    </row>
    <row r="66" s="406" customFormat="1" customHeight="1" spans="1:15">
      <c r="A66" s="460">
        <v>20128</v>
      </c>
      <c r="B66" s="461" t="s">
        <v>150</v>
      </c>
      <c r="C66" s="462">
        <f t="shared" ref="C66:H66" si="41">C67+C68+C69</f>
        <v>77.85</v>
      </c>
      <c r="D66" s="462"/>
      <c r="E66" s="462">
        <f t="shared" si="34"/>
        <v>77.85</v>
      </c>
      <c r="F66" s="462">
        <f t="shared" si="41"/>
        <v>2.21</v>
      </c>
      <c r="G66" s="462">
        <f t="shared" si="41"/>
        <v>0</v>
      </c>
      <c r="H66" s="462">
        <f t="shared" si="41"/>
        <v>7.57</v>
      </c>
      <c r="I66" s="462"/>
      <c r="J66" s="462"/>
      <c r="K66" s="462">
        <f t="shared" si="35"/>
        <v>87.63</v>
      </c>
      <c r="L66" s="462">
        <f t="shared" si="36"/>
        <v>0</v>
      </c>
      <c r="M66" s="462">
        <f t="shared" si="37"/>
        <v>87.63</v>
      </c>
      <c r="N66" s="472">
        <f t="shared" si="40"/>
        <v>12.5626204238921</v>
      </c>
      <c r="O66" s="148"/>
    </row>
    <row r="67" s="406" customFormat="1" customHeight="1" spans="1:15">
      <c r="A67" s="460">
        <v>2012801</v>
      </c>
      <c r="B67" s="461" t="s">
        <v>75</v>
      </c>
      <c r="C67" s="462">
        <v>70.85</v>
      </c>
      <c r="D67" s="462"/>
      <c r="E67" s="462">
        <f t="shared" si="34"/>
        <v>70.85</v>
      </c>
      <c r="F67" s="462">
        <v>2.21</v>
      </c>
      <c r="G67" s="462">
        <v>0</v>
      </c>
      <c r="H67" s="462">
        <v>7.57</v>
      </c>
      <c r="I67" s="462"/>
      <c r="J67" s="462">
        <f t="shared" si="38"/>
        <v>0</v>
      </c>
      <c r="K67" s="462">
        <f t="shared" si="35"/>
        <v>80.63</v>
      </c>
      <c r="L67" s="462"/>
      <c r="M67" s="462">
        <f t="shared" si="37"/>
        <v>80.63</v>
      </c>
      <c r="N67" s="462">
        <f t="shared" si="40"/>
        <v>13.8038108680311</v>
      </c>
      <c r="O67" s="148" t="s">
        <v>112</v>
      </c>
    </row>
    <row r="68" s="406" customFormat="1" customHeight="1" spans="1:15">
      <c r="A68" s="460">
        <v>2012802</v>
      </c>
      <c r="B68" s="461" t="s">
        <v>97</v>
      </c>
      <c r="C68" s="462">
        <v>2</v>
      </c>
      <c r="D68" s="462"/>
      <c r="E68" s="462">
        <f t="shared" si="34"/>
        <v>2</v>
      </c>
      <c r="F68" s="462">
        <v>0</v>
      </c>
      <c r="G68" s="462">
        <v>0</v>
      </c>
      <c r="H68" s="462">
        <v>0</v>
      </c>
      <c r="I68" s="462"/>
      <c r="J68" s="462">
        <f t="shared" si="38"/>
        <v>0</v>
      </c>
      <c r="K68" s="462">
        <f t="shared" si="35"/>
        <v>2</v>
      </c>
      <c r="L68" s="462"/>
      <c r="M68" s="462">
        <f t="shared" si="37"/>
        <v>2</v>
      </c>
      <c r="N68" s="462"/>
      <c r="O68" s="148"/>
    </row>
    <row r="69" s="406" customFormat="1" customHeight="1" spans="1:15">
      <c r="A69" s="460">
        <v>2012899</v>
      </c>
      <c r="B69" s="461" t="s">
        <v>151</v>
      </c>
      <c r="C69" s="462">
        <v>5</v>
      </c>
      <c r="D69" s="462"/>
      <c r="E69" s="462">
        <f t="shared" si="34"/>
        <v>5</v>
      </c>
      <c r="F69" s="462">
        <v>0</v>
      </c>
      <c r="G69" s="462">
        <v>0</v>
      </c>
      <c r="H69" s="462">
        <v>0</v>
      </c>
      <c r="I69" s="462"/>
      <c r="J69" s="462">
        <f t="shared" si="38"/>
        <v>0</v>
      </c>
      <c r="K69" s="462">
        <f t="shared" si="35"/>
        <v>5</v>
      </c>
      <c r="L69" s="462"/>
      <c r="M69" s="462">
        <f t="shared" si="37"/>
        <v>5</v>
      </c>
      <c r="N69" s="462"/>
      <c r="O69" s="135"/>
    </row>
    <row r="70" s="406" customFormat="1" customHeight="1" spans="1:15">
      <c r="A70" s="460">
        <v>20129</v>
      </c>
      <c r="B70" s="461" t="s">
        <v>152</v>
      </c>
      <c r="C70" s="462">
        <f t="shared" ref="C70:H70" si="42">C71+C72+C73</f>
        <v>665.53</v>
      </c>
      <c r="D70" s="462"/>
      <c r="E70" s="462">
        <f t="shared" si="34"/>
        <v>665.53</v>
      </c>
      <c r="F70" s="462">
        <f t="shared" si="42"/>
        <v>43.31</v>
      </c>
      <c r="G70" s="462">
        <f t="shared" si="42"/>
        <v>0</v>
      </c>
      <c r="H70" s="462">
        <f t="shared" si="42"/>
        <v>33.43</v>
      </c>
      <c r="I70" s="462"/>
      <c r="J70" s="462">
        <f>J71+J72+J73+J74</f>
        <v>2.9</v>
      </c>
      <c r="K70" s="462">
        <f t="shared" si="35"/>
        <v>742.27</v>
      </c>
      <c r="L70" s="462">
        <f>L71+L72+L73+L74</f>
        <v>2.9</v>
      </c>
      <c r="M70" s="462">
        <f t="shared" si="37"/>
        <v>745.17</v>
      </c>
      <c r="N70" s="472">
        <f t="shared" ref="N70:N72" si="43">(M70-E70)/E70*100</f>
        <v>11.9664027166318</v>
      </c>
      <c r="O70" s="135"/>
    </row>
    <row r="71" s="406" customFormat="1" customHeight="1" spans="1:15">
      <c r="A71" s="460">
        <v>2012901</v>
      </c>
      <c r="B71" s="461" t="s">
        <v>75</v>
      </c>
      <c r="C71" s="462">
        <v>248.71</v>
      </c>
      <c r="D71" s="462"/>
      <c r="E71" s="462">
        <f t="shared" si="34"/>
        <v>248.71</v>
      </c>
      <c r="F71" s="462">
        <v>8.31</v>
      </c>
      <c r="G71" s="462">
        <v>0</v>
      </c>
      <c r="H71" s="462">
        <v>33.43</v>
      </c>
      <c r="I71" s="462"/>
      <c r="J71" s="462">
        <f t="shared" ref="J71:J73" si="44">L71-D71</f>
        <v>0</v>
      </c>
      <c r="K71" s="462">
        <f t="shared" si="35"/>
        <v>290.45</v>
      </c>
      <c r="L71" s="462"/>
      <c r="M71" s="462">
        <f t="shared" si="37"/>
        <v>290.45</v>
      </c>
      <c r="N71" s="462">
        <f t="shared" si="43"/>
        <v>16.7825982067468</v>
      </c>
      <c r="O71" s="148" t="s">
        <v>153</v>
      </c>
    </row>
    <row r="72" s="406" customFormat="1" customHeight="1" spans="1:15">
      <c r="A72" s="460">
        <v>2012902</v>
      </c>
      <c r="B72" s="461" t="s">
        <v>97</v>
      </c>
      <c r="C72" s="462">
        <v>83</v>
      </c>
      <c r="D72" s="462"/>
      <c r="E72" s="462">
        <f t="shared" si="34"/>
        <v>83</v>
      </c>
      <c r="F72" s="462">
        <v>35</v>
      </c>
      <c r="G72" s="462">
        <v>0</v>
      </c>
      <c r="H72" s="462">
        <v>0</v>
      </c>
      <c r="I72" s="462"/>
      <c r="J72" s="462">
        <f t="shared" si="44"/>
        <v>0</v>
      </c>
      <c r="K72" s="462">
        <f t="shared" si="35"/>
        <v>118</v>
      </c>
      <c r="L72" s="462"/>
      <c r="M72" s="462">
        <f t="shared" si="37"/>
        <v>118</v>
      </c>
      <c r="N72" s="462">
        <f t="shared" si="43"/>
        <v>42.1686746987952</v>
      </c>
      <c r="O72" s="148" t="s">
        <v>140</v>
      </c>
    </row>
    <row r="73" s="406" customFormat="1" customHeight="1" spans="1:15">
      <c r="A73" s="460">
        <v>2012906</v>
      </c>
      <c r="B73" s="461" t="s">
        <v>154</v>
      </c>
      <c r="C73" s="462">
        <v>333.82</v>
      </c>
      <c r="D73" s="462"/>
      <c r="E73" s="462">
        <f t="shared" si="34"/>
        <v>333.82</v>
      </c>
      <c r="F73" s="462">
        <v>0</v>
      </c>
      <c r="G73" s="462">
        <v>0</v>
      </c>
      <c r="H73" s="462">
        <v>0</v>
      </c>
      <c r="I73" s="462"/>
      <c r="J73" s="462">
        <f t="shared" si="44"/>
        <v>0</v>
      </c>
      <c r="K73" s="462">
        <f t="shared" si="35"/>
        <v>333.82</v>
      </c>
      <c r="L73" s="462"/>
      <c r="M73" s="462">
        <f t="shared" si="37"/>
        <v>333.82</v>
      </c>
      <c r="N73" s="462"/>
      <c r="O73" s="135"/>
    </row>
    <row r="74" s="406" customFormat="1" customHeight="1" spans="1:15">
      <c r="A74" s="460">
        <v>2012999</v>
      </c>
      <c r="B74" s="461" t="s">
        <v>155</v>
      </c>
      <c r="C74" s="462"/>
      <c r="D74" s="462"/>
      <c r="E74" s="462"/>
      <c r="F74" s="462"/>
      <c r="G74" s="462"/>
      <c r="H74" s="462"/>
      <c r="I74" s="462"/>
      <c r="J74" s="462">
        <v>2.9</v>
      </c>
      <c r="K74" s="462"/>
      <c r="L74" s="462">
        <v>2.9</v>
      </c>
      <c r="M74" s="462"/>
      <c r="N74" s="462"/>
      <c r="O74" s="135"/>
    </row>
    <row r="75" s="406" customFormat="1" customHeight="1" spans="1:15">
      <c r="A75" s="460">
        <v>20132</v>
      </c>
      <c r="B75" s="461" t="s">
        <v>156</v>
      </c>
      <c r="C75" s="462">
        <f t="shared" ref="C75:H75" si="45">C76+C77</f>
        <v>4590.88</v>
      </c>
      <c r="D75" s="462"/>
      <c r="E75" s="462">
        <f t="shared" ref="E75:E91" si="46">C75+D75</f>
        <v>4590.88</v>
      </c>
      <c r="F75" s="462">
        <f t="shared" si="45"/>
        <v>781.54</v>
      </c>
      <c r="G75" s="462">
        <f t="shared" si="45"/>
        <v>0</v>
      </c>
      <c r="H75" s="462">
        <f t="shared" si="45"/>
        <v>40.82</v>
      </c>
      <c r="I75" s="462"/>
      <c r="J75" s="462">
        <f>J76+J77</f>
        <v>302.8435</v>
      </c>
      <c r="K75" s="462">
        <f t="shared" ref="K75:K91" si="47">C75+F75+G75+H75+I75</f>
        <v>5413.24</v>
      </c>
      <c r="L75" s="462">
        <f>L76+L77</f>
        <v>302.8435</v>
      </c>
      <c r="M75" s="462">
        <f t="shared" ref="M75:M94" si="48">K75+L75</f>
        <v>5716.0835</v>
      </c>
      <c r="N75" s="472">
        <f t="shared" ref="N75:N91" si="49">(M75-E75)/E75*100</f>
        <v>24.5095384762834</v>
      </c>
      <c r="O75" s="148"/>
    </row>
    <row r="76" s="406" customFormat="1" customHeight="1" spans="1:15">
      <c r="A76" s="460">
        <v>2013201</v>
      </c>
      <c r="B76" s="461" t="s">
        <v>75</v>
      </c>
      <c r="C76" s="462">
        <v>435.51</v>
      </c>
      <c r="D76" s="462"/>
      <c r="E76" s="462">
        <f t="shared" si="46"/>
        <v>435.51</v>
      </c>
      <c r="F76" s="462">
        <v>14.94</v>
      </c>
      <c r="G76" s="462">
        <v>0</v>
      </c>
      <c r="H76" s="462">
        <v>40.82</v>
      </c>
      <c r="I76" s="462"/>
      <c r="J76" s="462">
        <f t="shared" ref="J76:J80" si="50">L76-D76</f>
        <v>0</v>
      </c>
      <c r="K76" s="462">
        <f t="shared" si="47"/>
        <v>491.27</v>
      </c>
      <c r="L76" s="462"/>
      <c r="M76" s="462">
        <f t="shared" si="48"/>
        <v>491.27</v>
      </c>
      <c r="N76" s="462">
        <f t="shared" si="49"/>
        <v>12.8033799453514</v>
      </c>
      <c r="O76" s="148" t="s">
        <v>153</v>
      </c>
    </row>
    <row r="77" s="406" customFormat="1" customHeight="1" spans="1:15">
      <c r="A77" s="460">
        <v>2013299</v>
      </c>
      <c r="B77" s="461" t="s">
        <v>157</v>
      </c>
      <c r="C77" s="462">
        <v>4155.37</v>
      </c>
      <c r="D77" s="462"/>
      <c r="E77" s="462">
        <f t="shared" si="46"/>
        <v>4155.37</v>
      </c>
      <c r="F77" s="462">
        <v>766.6</v>
      </c>
      <c r="G77" s="462">
        <v>0</v>
      </c>
      <c r="H77" s="462">
        <v>0</v>
      </c>
      <c r="I77" s="462"/>
      <c r="J77" s="462">
        <f t="shared" si="50"/>
        <v>302.8435</v>
      </c>
      <c r="K77" s="462">
        <f t="shared" si="47"/>
        <v>4921.97</v>
      </c>
      <c r="L77" s="462">
        <v>302.8435</v>
      </c>
      <c r="M77" s="462">
        <f t="shared" si="48"/>
        <v>5224.8135</v>
      </c>
      <c r="N77" s="462">
        <f t="shared" si="49"/>
        <v>25.736420583486</v>
      </c>
      <c r="O77" s="148" t="s">
        <v>158</v>
      </c>
    </row>
    <row r="78" s="406" customFormat="1" customHeight="1" spans="1:15">
      <c r="A78" s="460">
        <v>20133</v>
      </c>
      <c r="B78" s="461" t="s">
        <v>159</v>
      </c>
      <c r="C78" s="462">
        <f t="shared" ref="C78:H78" si="51">C79+C80</f>
        <v>225.64</v>
      </c>
      <c r="D78" s="462"/>
      <c r="E78" s="462">
        <f t="shared" si="46"/>
        <v>225.64</v>
      </c>
      <c r="F78" s="462">
        <f t="shared" si="51"/>
        <v>12.1</v>
      </c>
      <c r="G78" s="462">
        <f t="shared" si="51"/>
        <v>0</v>
      </c>
      <c r="H78" s="462">
        <f t="shared" si="51"/>
        <v>16.74</v>
      </c>
      <c r="I78" s="462"/>
      <c r="J78" s="462"/>
      <c r="K78" s="462">
        <f t="shared" si="47"/>
        <v>254.48</v>
      </c>
      <c r="L78" s="462">
        <f>D78+J78</f>
        <v>0</v>
      </c>
      <c r="M78" s="462">
        <f t="shared" si="48"/>
        <v>254.48</v>
      </c>
      <c r="N78" s="472">
        <f t="shared" si="49"/>
        <v>12.7814217337352</v>
      </c>
      <c r="O78" s="148"/>
    </row>
    <row r="79" s="406" customFormat="1" customHeight="1" spans="1:15">
      <c r="A79" s="460">
        <v>2013301</v>
      </c>
      <c r="B79" s="461" t="s">
        <v>75</v>
      </c>
      <c r="C79" s="462">
        <v>213.64</v>
      </c>
      <c r="D79" s="462"/>
      <c r="E79" s="462">
        <f t="shared" si="46"/>
        <v>213.64</v>
      </c>
      <c r="F79" s="462">
        <v>7.19</v>
      </c>
      <c r="G79" s="462">
        <v>0</v>
      </c>
      <c r="H79" s="462">
        <v>16.74</v>
      </c>
      <c r="I79" s="462"/>
      <c r="J79" s="462">
        <f t="shared" si="50"/>
        <v>0</v>
      </c>
      <c r="K79" s="462">
        <f t="shared" si="47"/>
        <v>237.57</v>
      </c>
      <c r="L79" s="462"/>
      <c r="M79" s="462">
        <f t="shared" si="48"/>
        <v>237.57</v>
      </c>
      <c r="N79" s="462">
        <f t="shared" si="49"/>
        <v>11.2010859389627</v>
      </c>
      <c r="O79" s="148" t="s">
        <v>153</v>
      </c>
    </row>
    <row r="80" s="406" customFormat="1" customHeight="1" spans="1:15">
      <c r="A80" s="460">
        <v>2013399</v>
      </c>
      <c r="B80" s="461" t="s">
        <v>160</v>
      </c>
      <c r="C80" s="462">
        <v>12</v>
      </c>
      <c r="D80" s="462"/>
      <c r="E80" s="462">
        <f t="shared" si="46"/>
        <v>12</v>
      </c>
      <c r="F80" s="462">
        <v>4.91</v>
      </c>
      <c r="G80" s="462">
        <v>0</v>
      </c>
      <c r="H80" s="462">
        <v>0</v>
      </c>
      <c r="I80" s="462"/>
      <c r="J80" s="462">
        <f t="shared" si="50"/>
        <v>0</v>
      </c>
      <c r="K80" s="462">
        <f t="shared" si="47"/>
        <v>16.91</v>
      </c>
      <c r="L80" s="462"/>
      <c r="M80" s="462">
        <f t="shared" si="48"/>
        <v>16.91</v>
      </c>
      <c r="N80" s="462">
        <f t="shared" si="49"/>
        <v>40.9166666666667</v>
      </c>
      <c r="O80" s="135" t="s">
        <v>140</v>
      </c>
    </row>
    <row r="81" s="406" customFormat="1" customHeight="1" spans="1:15">
      <c r="A81" s="460">
        <v>20134</v>
      </c>
      <c r="B81" s="461" t="s">
        <v>161</v>
      </c>
      <c r="C81" s="462">
        <f t="shared" ref="C81:H81" si="52">C82+C83+C84+C85</f>
        <v>320.14</v>
      </c>
      <c r="D81" s="462"/>
      <c r="E81" s="462">
        <f t="shared" si="46"/>
        <v>320.14</v>
      </c>
      <c r="F81" s="462">
        <f t="shared" si="52"/>
        <v>13.85</v>
      </c>
      <c r="G81" s="462">
        <f t="shared" si="52"/>
        <v>0</v>
      </c>
      <c r="H81" s="462">
        <f t="shared" si="52"/>
        <v>19.64</v>
      </c>
      <c r="I81" s="462"/>
      <c r="J81" s="462"/>
      <c r="K81" s="462">
        <f t="shared" si="47"/>
        <v>353.63</v>
      </c>
      <c r="L81" s="462">
        <f>D81+J81</f>
        <v>0</v>
      </c>
      <c r="M81" s="462">
        <f t="shared" si="48"/>
        <v>353.63</v>
      </c>
      <c r="N81" s="472">
        <f t="shared" si="49"/>
        <v>10.4610482913725</v>
      </c>
      <c r="O81" s="148"/>
    </row>
    <row r="82" s="406" customFormat="1" customHeight="1" spans="1:15">
      <c r="A82" s="460">
        <v>2013401</v>
      </c>
      <c r="B82" s="461" t="s">
        <v>75</v>
      </c>
      <c r="C82" s="462">
        <v>236.98</v>
      </c>
      <c r="D82" s="462"/>
      <c r="E82" s="462">
        <f t="shared" si="46"/>
        <v>236.98</v>
      </c>
      <c r="F82" s="462">
        <v>6.85</v>
      </c>
      <c r="G82" s="462">
        <v>0</v>
      </c>
      <c r="H82" s="462">
        <v>19.64</v>
      </c>
      <c r="I82" s="462"/>
      <c r="J82" s="462">
        <f t="shared" ref="J82:J85" si="53">L82-D82</f>
        <v>0</v>
      </c>
      <c r="K82" s="462">
        <f t="shared" si="47"/>
        <v>263.47</v>
      </c>
      <c r="L82" s="462"/>
      <c r="M82" s="462">
        <f t="shared" si="48"/>
        <v>263.47</v>
      </c>
      <c r="N82" s="462">
        <f t="shared" si="49"/>
        <v>11.1781584943877</v>
      </c>
      <c r="O82" s="148" t="s">
        <v>162</v>
      </c>
    </row>
    <row r="83" s="406" customFormat="1" customHeight="1" spans="1:15">
      <c r="A83" s="460">
        <v>2013404</v>
      </c>
      <c r="B83" s="461" t="s">
        <v>163</v>
      </c>
      <c r="C83" s="462">
        <v>12</v>
      </c>
      <c r="D83" s="462"/>
      <c r="E83" s="462">
        <f t="shared" si="46"/>
        <v>12</v>
      </c>
      <c r="F83" s="462">
        <v>-6</v>
      </c>
      <c r="G83" s="462">
        <v>0</v>
      </c>
      <c r="H83" s="462">
        <v>0</v>
      </c>
      <c r="I83" s="462"/>
      <c r="J83" s="462">
        <f t="shared" si="53"/>
        <v>0</v>
      </c>
      <c r="K83" s="462">
        <f t="shared" si="47"/>
        <v>6</v>
      </c>
      <c r="L83" s="462"/>
      <c r="M83" s="462">
        <f t="shared" si="48"/>
        <v>6</v>
      </c>
      <c r="N83" s="462">
        <f t="shared" si="49"/>
        <v>-50</v>
      </c>
      <c r="O83" s="135" t="s">
        <v>164</v>
      </c>
    </row>
    <row r="84" s="406" customFormat="1" customHeight="1" spans="1:15">
      <c r="A84" s="460">
        <v>2013405</v>
      </c>
      <c r="B84" s="461" t="s">
        <v>165</v>
      </c>
      <c r="C84" s="462">
        <v>17.16</v>
      </c>
      <c r="D84" s="462"/>
      <c r="E84" s="462">
        <f t="shared" si="46"/>
        <v>17.16</v>
      </c>
      <c r="F84" s="462">
        <v>6</v>
      </c>
      <c r="G84" s="462">
        <v>0</v>
      </c>
      <c r="H84" s="462">
        <v>0</v>
      </c>
      <c r="I84" s="462"/>
      <c r="J84" s="462">
        <f t="shared" si="53"/>
        <v>0</v>
      </c>
      <c r="K84" s="462">
        <f t="shared" si="47"/>
        <v>23.16</v>
      </c>
      <c r="L84" s="462"/>
      <c r="M84" s="462">
        <f t="shared" si="48"/>
        <v>23.16</v>
      </c>
      <c r="N84" s="462">
        <f t="shared" si="49"/>
        <v>34.965034965035</v>
      </c>
      <c r="O84" s="148" t="s">
        <v>166</v>
      </c>
    </row>
    <row r="85" s="406" customFormat="1" customHeight="1" spans="1:15">
      <c r="A85" s="460">
        <v>2013499</v>
      </c>
      <c r="B85" s="461" t="s">
        <v>167</v>
      </c>
      <c r="C85" s="462">
        <v>54</v>
      </c>
      <c r="D85" s="462"/>
      <c r="E85" s="462">
        <f t="shared" si="46"/>
        <v>54</v>
      </c>
      <c r="F85" s="462">
        <v>7</v>
      </c>
      <c r="G85" s="462">
        <v>0</v>
      </c>
      <c r="H85" s="462">
        <v>0</v>
      </c>
      <c r="I85" s="462"/>
      <c r="J85" s="462">
        <f t="shared" si="53"/>
        <v>0</v>
      </c>
      <c r="K85" s="462">
        <f t="shared" si="47"/>
        <v>61</v>
      </c>
      <c r="L85" s="462"/>
      <c r="M85" s="462">
        <f t="shared" si="48"/>
        <v>61</v>
      </c>
      <c r="N85" s="462">
        <f t="shared" si="49"/>
        <v>12.962962962963</v>
      </c>
      <c r="O85" s="135" t="s">
        <v>140</v>
      </c>
    </row>
    <row r="86" s="406" customFormat="1" customHeight="1" spans="1:15">
      <c r="A86" s="460">
        <v>20136</v>
      </c>
      <c r="B86" s="461" t="s">
        <v>168</v>
      </c>
      <c r="C86" s="462">
        <f t="shared" ref="C86:H86" si="54">C87+C89+C88</f>
        <v>754.43</v>
      </c>
      <c r="D86" s="462"/>
      <c r="E86" s="462">
        <f t="shared" si="46"/>
        <v>754.43</v>
      </c>
      <c r="F86" s="462">
        <f t="shared" si="54"/>
        <v>32.75</v>
      </c>
      <c r="G86" s="462">
        <f t="shared" si="54"/>
        <v>0</v>
      </c>
      <c r="H86" s="462">
        <f t="shared" si="54"/>
        <v>50.63</v>
      </c>
      <c r="I86" s="462"/>
      <c r="J86" s="462"/>
      <c r="K86" s="462">
        <f t="shared" si="47"/>
        <v>837.81</v>
      </c>
      <c r="L86" s="462">
        <f>D86+J86</f>
        <v>0</v>
      </c>
      <c r="M86" s="462">
        <f t="shared" si="48"/>
        <v>837.81</v>
      </c>
      <c r="N86" s="472">
        <f t="shared" si="49"/>
        <v>11.0520525429795</v>
      </c>
      <c r="O86" s="135"/>
    </row>
    <row r="87" s="406" customFormat="1" customHeight="1" spans="1:15">
      <c r="A87" s="460">
        <v>2013601</v>
      </c>
      <c r="B87" s="461" t="s">
        <v>75</v>
      </c>
      <c r="C87" s="462">
        <v>513.02</v>
      </c>
      <c r="D87" s="462"/>
      <c r="E87" s="462">
        <f t="shared" si="46"/>
        <v>513.02</v>
      </c>
      <c r="F87" s="462">
        <v>27.93</v>
      </c>
      <c r="G87" s="462">
        <v>0</v>
      </c>
      <c r="H87" s="462">
        <v>44.83</v>
      </c>
      <c r="I87" s="462"/>
      <c r="J87" s="462">
        <f t="shared" ref="J87:J91" si="55">L87-D87</f>
        <v>0</v>
      </c>
      <c r="K87" s="462">
        <f t="shared" si="47"/>
        <v>585.78</v>
      </c>
      <c r="L87" s="462"/>
      <c r="M87" s="462">
        <f t="shared" si="48"/>
        <v>585.78</v>
      </c>
      <c r="N87" s="462">
        <f t="shared" si="49"/>
        <v>14.1826829363378</v>
      </c>
      <c r="O87" s="148" t="s">
        <v>162</v>
      </c>
    </row>
    <row r="88" s="406" customFormat="1" customHeight="1" spans="1:15">
      <c r="A88" s="460" t="s">
        <v>169</v>
      </c>
      <c r="B88" s="461" t="s">
        <v>107</v>
      </c>
      <c r="C88" s="462">
        <v>9.69</v>
      </c>
      <c r="D88" s="462"/>
      <c r="E88" s="462">
        <f t="shared" si="46"/>
        <v>9.69</v>
      </c>
      <c r="F88" s="462">
        <v>0.5</v>
      </c>
      <c r="G88" s="462">
        <v>0</v>
      </c>
      <c r="H88" s="462">
        <v>5.8</v>
      </c>
      <c r="I88" s="462"/>
      <c r="J88" s="462"/>
      <c r="K88" s="462">
        <f t="shared" si="47"/>
        <v>15.99</v>
      </c>
      <c r="L88" s="462">
        <f>D88+J88</f>
        <v>0</v>
      </c>
      <c r="M88" s="462">
        <f t="shared" si="48"/>
        <v>15.99</v>
      </c>
      <c r="N88" s="462">
        <f t="shared" si="49"/>
        <v>65.015479876161</v>
      </c>
      <c r="O88" s="148" t="s">
        <v>170</v>
      </c>
    </row>
    <row r="89" s="406" customFormat="1" customHeight="1" spans="1:15">
      <c r="A89" s="460">
        <v>2013699</v>
      </c>
      <c r="B89" s="461" t="s">
        <v>168</v>
      </c>
      <c r="C89" s="462">
        <v>231.72</v>
      </c>
      <c r="D89" s="462"/>
      <c r="E89" s="462">
        <f t="shared" si="46"/>
        <v>231.72</v>
      </c>
      <c r="F89" s="462">
        <v>4.32</v>
      </c>
      <c r="G89" s="462">
        <v>0</v>
      </c>
      <c r="H89" s="462">
        <v>0</v>
      </c>
      <c r="I89" s="462"/>
      <c r="J89" s="462">
        <f t="shared" si="55"/>
        <v>0</v>
      </c>
      <c r="K89" s="462">
        <f t="shared" si="47"/>
        <v>236.04</v>
      </c>
      <c r="L89" s="462"/>
      <c r="M89" s="462">
        <f t="shared" si="48"/>
        <v>236.04</v>
      </c>
      <c r="N89" s="462">
        <f t="shared" si="49"/>
        <v>1.86431900569653</v>
      </c>
      <c r="O89" s="148" t="s">
        <v>171</v>
      </c>
    </row>
    <row r="90" s="406" customFormat="1" customHeight="1" spans="1:15">
      <c r="A90" s="460">
        <v>20138</v>
      </c>
      <c r="B90" s="461" t="s">
        <v>172</v>
      </c>
      <c r="C90" s="462">
        <f t="shared" ref="C90:H90" si="56">C91+C93+C95+C97+C96</f>
        <v>1471.26</v>
      </c>
      <c r="D90" s="462"/>
      <c r="E90" s="462">
        <f t="shared" si="46"/>
        <v>1471.26</v>
      </c>
      <c r="F90" s="462">
        <f t="shared" si="56"/>
        <v>24.33</v>
      </c>
      <c r="G90" s="462">
        <f t="shared" si="56"/>
        <v>-3.6</v>
      </c>
      <c r="H90" s="462">
        <f t="shared" si="56"/>
        <v>116.54</v>
      </c>
      <c r="I90" s="462"/>
      <c r="J90" s="462">
        <f>J91+J93+J95+J97+J96+J92+J94</f>
        <v>53.64</v>
      </c>
      <c r="K90" s="462">
        <f t="shared" si="47"/>
        <v>1608.53</v>
      </c>
      <c r="L90" s="462">
        <f>L91+L93+L95+L97+L96+L92+L94</f>
        <v>53.64</v>
      </c>
      <c r="M90" s="462">
        <f t="shared" si="48"/>
        <v>1662.17</v>
      </c>
      <c r="N90" s="472">
        <f t="shared" si="49"/>
        <v>12.9759525848592</v>
      </c>
      <c r="O90" s="135"/>
    </row>
    <row r="91" s="406" customFormat="1" customHeight="1" spans="1:15">
      <c r="A91" s="460">
        <v>2013801</v>
      </c>
      <c r="B91" s="461" t="s">
        <v>75</v>
      </c>
      <c r="C91" s="462">
        <v>1090.81</v>
      </c>
      <c r="D91" s="462"/>
      <c r="E91" s="462">
        <f t="shared" si="46"/>
        <v>1090.81</v>
      </c>
      <c r="F91" s="462">
        <v>-15.67</v>
      </c>
      <c r="G91" s="462">
        <v>-3.6</v>
      </c>
      <c r="H91" s="462">
        <v>111.5</v>
      </c>
      <c r="I91" s="462"/>
      <c r="J91" s="462">
        <f t="shared" si="55"/>
        <v>0</v>
      </c>
      <c r="K91" s="462">
        <f t="shared" si="47"/>
        <v>1183.04</v>
      </c>
      <c r="L91" s="462"/>
      <c r="M91" s="462">
        <f t="shared" si="48"/>
        <v>1183.04</v>
      </c>
      <c r="N91" s="462">
        <f t="shared" si="49"/>
        <v>8.45518467927504</v>
      </c>
      <c r="O91" s="148" t="s">
        <v>173</v>
      </c>
    </row>
    <row r="92" s="406" customFormat="1" customHeight="1" spans="1:15">
      <c r="A92" s="460">
        <v>2013804</v>
      </c>
      <c r="B92" s="461" t="s">
        <v>174</v>
      </c>
      <c r="C92" s="462"/>
      <c r="D92" s="462"/>
      <c r="E92" s="462"/>
      <c r="F92" s="462"/>
      <c r="G92" s="462"/>
      <c r="H92" s="462"/>
      <c r="I92" s="462"/>
      <c r="J92" s="462">
        <v>11</v>
      </c>
      <c r="K92" s="462"/>
      <c r="L92" s="462">
        <v>11</v>
      </c>
      <c r="M92" s="462">
        <f t="shared" si="48"/>
        <v>11</v>
      </c>
      <c r="N92" s="462"/>
      <c r="O92" s="148"/>
    </row>
    <row r="93" s="406" customFormat="1" customHeight="1" spans="1:15">
      <c r="A93" s="460">
        <v>2013805</v>
      </c>
      <c r="B93" s="461" t="s">
        <v>175</v>
      </c>
      <c r="C93" s="462">
        <v>5</v>
      </c>
      <c r="D93" s="462"/>
      <c r="E93" s="462">
        <f t="shared" ref="E93:E109" si="57">C93+D93</f>
        <v>5</v>
      </c>
      <c r="F93" s="462">
        <v>0</v>
      </c>
      <c r="G93" s="462">
        <v>0</v>
      </c>
      <c r="H93" s="462">
        <v>0</v>
      </c>
      <c r="I93" s="462"/>
      <c r="J93" s="462">
        <f t="shared" ref="J93:J97" si="58">L93-D93</f>
        <v>0</v>
      </c>
      <c r="K93" s="462">
        <f t="shared" ref="K93:K109" si="59">C93+F93+G93+H93+I93</f>
        <v>5</v>
      </c>
      <c r="L93" s="462"/>
      <c r="M93" s="462">
        <f t="shared" si="48"/>
        <v>5</v>
      </c>
      <c r="N93" s="462"/>
      <c r="O93" s="135"/>
    </row>
    <row r="94" s="406" customFormat="1" customHeight="1" spans="1:15">
      <c r="A94" s="460">
        <v>2013810</v>
      </c>
      <c r="B94" s="461" t="s">
        <v>176</v>
      </c>
      <c r="C94" s="462"/>
      <c r="D94" s="462"/>
      <c r="E94" s="462"/>
      <c r="F94" s="462"/>
      <c r="G94" s="462"/>
      <c r="H94" s="462"/>
      <c r="I94" s="462"/>
      <c r="J94" s="462">
        <v>4</v>
      </c>
      <c r="K94" s="462"/>
      <c r="L94" s="462">
        <v>4</v>
      </c>
      <c r="M94" s="462">
        <f t="shared" si="48"/>
        <v>4</v>
      </c>
      <c r="N94" s="462"/>
      <c r="O94" s="135"/>
    </row>
    <row r="95" s="406" customFormat="1" customHeight="1" spans="1:15">
      <c r="A95" s="460">
        <v>2013816</v>
      </c>
      <c r="B95" s="461" t="s">
        <v>177</v>
      </c>
      <c r="C95" s="462">
        <v>115</v>
      </c>
      <c r="D95" s="462"/>
      <c r="E95" s="462">
        <f t="shared" si="57"/>
        <v>115</v>
      </c>
      <c r="F95" s="462">
        <v>0</v>
      </c>
      <c r="G95" s="462">
        <v>0</v>
      </c>
      <c r="H95" s="462">
        <v>0</v>
      </c>
      <c r="I95" s="462"/>
      <c r="J95" s="462">
        <f t="shared" si="58"/>
        <v>27.25</v>
      </c>
      <c r="K95" s="462">
        <f t="shared" si="59"/>
        <v>115</v>
      </c>
      <c r="L95" s="462">
        <v>27.25</v>
      </c>
      <c r="M95" s="462">
        <f t="shared" ref="M93:M111" si="60">K95+L95</f>
        <v>142.25</v>
      </c>
      <c r="N95" s="462"/>
      <c r="O95" s="135"/>
    </row>
    <row r="96" s="406" customFormat="1" customHeight="1" spans="1:15">
      <c r="A96" s="460" t="s">
        <v>178</v>
      </c>
      <c r="B96" s="461" t="s">
        <v>107</v>
      </c>
      <c r="C96" s="462">
        <v>0</v>
      </c>
      <c r="D96" s="462"/>
      <c r="E96" s="462">
        <f t="shared" si="57"/>
        <v>0</v>
      </c>
      <c r="F96" s="462">
        <v>0</v>
      </c>
      <c r="G96" s="462">
        <v>0</v>
      </c>
      <c r="H96" s="462">
        <v>4.82</v>
      </c>
      <c r="I96" s="462"/>
      <c r="J96" s="462"/>
      <c r="K96" s="462">
        <f t="shared" si="59"/>
        <v>4.82</v>
      </c>
      <c r="L96" s="462">
        <f>D96+J96</f>
        <v>0</v>
      </c>
      <c r="M96" s="462">
        <f t="shared" si="60"/>
        <v>4.82</v>
      </c>
      <c r="N96" s="462"/>
      <c r="O96" s="148" t="s">
        <v>179</v>
      </c>
    </row>
    <row r="97" s="406" customFormat="1" customHeight="1" spans="1:15">
      <c r="A97" s="460">
        <v>2013899</v>
      </c>
      <c r="B97" s="461" t="s">
        <v>180</v>
      </c>
      <c r="C97" s="462">
        <v>260.45</v>
      </c>
      <c r="D97" s="462"/>
      <c r="E97" s="462">
        <f t="shared" si="57"/>
        <v>260.45</v>
      </c>
      <c r="F97" s="462">
        <v>40</v>
      </c>
      <c r="G97" s="462">
        <v>0</v>
      </c>
      <c r="H97" s="462">
        <v>0.22</v>
      </c>
      <c r="I97" s="462"/>
      <c r="J97" s="462">
        <f t="shared" si="58"/>
        <v>11.39</v>
      </c>
      <c r="K97" s="462">
        <f t="shared" si="59"/>
        <v>300.67</v>
      </c>
      <c r="L97" s="462">
        <v>11.39</v>
      </c>
      <c r="M97" s="462">
        <f t="shared" si="60"/>
        <v>312.06</v>
      </c>
      <c r="N97" s="462">
        <f t="shared" ref="N97:N104" si="61">(M97-E97)/E97*100</f>
        <v>19.8157035899405</v>
      </c>
      <c r="O97" s="148" t="s">
        <v>181</v>
      </c>
    </row>
    <row r="98" s="406" customFormat="1" customHeight="1" spans="1:15">
      <c r="A98" s="460">
        <v>20199</v>
      </c>
      <c r="B98" s="461" t="s">
        <v>182</v>
      </c>
      <c r="C98" s="462">
        <f t="shared" ref="C98:H98" si="62">C99</f>
        <v>1663.03</v>
      </c>
      <c r="D98" s="462"/>
      <c r="E98" s="462">
        <f t="shared" si="57"/>
        <v>1663.03</v>
      </c>
      <c r="F98" s="462">
        <f t="shared" si="62"/>
        <v>147.547</v>
      </c>
      <c r="G98" s="462">
        <f t="shared" si="62"/>
        <v>0</v>
      </c>
      <c r="H98" s="462">
        <f t="shared" si="62"/>
        <v>216.66</v>
      </c>
      <c r="I98" s="462"/>
      <c r="J98" s="462">
        <f>J99</f>
        <v>177.7</v>
      </c>
      <c r="K98" s="462">
        <f t="shared" si="59"/>
        <v>2027.237</v>
      </c>
      <c r="L98" s="462">
        <f>L99</f>
        <v>177.7</v>
      </c>
      <c r="M98" s="462">
        <f t="shared" si="60"/>
        <v>2204.937</v>
      </c>
      <c r="N98" s="472">
        <f t="shared" si="61"/>
        <v>32.585521608149</v>
      </c>
      <c r="O98" s="148"/>
    </row>
    <row r="99" s="406" customFormat="1" customHeight="1" spans="1:15">
      <c r="A99" s="460">
        <v>2019999</v>
      </c>
      <c r="B99" s="461" t="s">
        <v>182</v>
      </c>
      <c r="C99" s="462">
        <v>1663.03</v>
      </c>
      <c r="D99" s="462"/>
      <c r="E99" s="462">
        <f t="shared" si="57"/>
        <v>1663.03</v>
      </c>
      <c r="F99" s="462">
        <v>147.547</v>
      </c>
      <c r="G99" s="462">
        <v>0</v>
      </c>
      <c r="H99" s="462">
        <v>216.66</v>
      </c>
      <c r="I99" s="462"/>
      <c r="J99" s="462">
        <f t="shared" ref="J99:J105" si="63">L99-D99</f>
        <v>177.7</v>
      </c>
      <c r="K99" s="462">
        <f t="shared" si="59"/>
        <v>2027.237</v>
      </c>
      <c r="L99" s="462">
        <v>177.7</v>
      </c>
      <c r="M99" s="462">
        <f t="shared" si="60"/>
        <v>2204.937</v>
      </c>
      <c r="N99" s="462">
        <f t="shared" si="61"/>
        <v>32.585521608149</v>
      </c>
      <c r="O99" s="148" t="s">
        <v>183</v>
      </c>
    </row>
    <row r="100" s="406" customFormat="1" customHeight="1" spans="1:15">
      <c r="A100" s="460">
        <v>203</v>
      </c>
      <c r="B100" s="461" t="s">
        <v>184</v>
      </c>
      <c r="C100" s="462">
        <f t="shared" ref="C100:H100" si="64">C101+C106</f>
        <v>313.55</v>
      </c>
      <c r="D100" s="462">
        <f t="shared" si="64"/>
        <v>0</v>
      </c>
      <c r="E100" s="462">
        <f t="shared" si="57"/>
        <v>313.55</v>
      </c>
      <c r="F100" s="462">
        <f t="shared" si="64"/>
        <v>38.18</v>
      </c>
      <c r="G100" s="462">
        <f t="shared" si="64"/>
        <v>0</v>
      </c>
      <c r="H100" s="462">
        <f t="shared" si="64"/>
        <v>10.95</v>
      </c>
      <c r="I100" s="462"/>
      <c r="J100" s="462">
        <f>J101+J106</f>
        <v>17.1</v>
      </c>
      <c r="K100" s="462">
        <f t="shared" si="59"/>
        <v>362.68</v>
      </c>
      <c r="L100" s="462">
        <f>L101+L106</f>
        <v>17.1</v>
      </c>
      <c r="M100" s="462">
        <f t="shared" si="60"/>
        <v>379.78</v>
      </c>
      <c r="N100" s="462">
        <f t="shared" si="61"/>
        <v>21.1226279700207</v>
      </c>
      <c r="O100" s="135"/>
    </row>
    <row r="101" s="406" customFormat="1" customHeight="1" spans="1:15">
      <c r="A101" s="460">
        <v>20306</v>
      </c>
      <c r="B101" s="461" t="s">
        <v>185</v>
      </c>
      <c r="C101" s="462">
        <f t="shared" ref="C101:H101" si="65">C102+C103+C105+C104</f>
        <v>108</v>
      </c>
      <c r="D101" s="462"/>
      <c r="E101" s="462">
        <f t="shared" si="57"/>
        <v>108</v>
      </c>
      <c r="F101" s="462">
        <f t="shared" si="65"/>
        <v>18.75</v>
      </c>
      <c r="G101" s="462">
        <f t="shared" si="65"/>
        <v>0</v>
      </c>
      <c r="H101" s="462">
        <f t="shared" si="65"/>
        <v>0</v>
      </c>
      <c r="I101" s="462"/>
      <c r="J101" s="462">
        <f>J102+J103+J105+J104</f>
        <v>17.1</v>
      </c>
      <c r="K101" s="462">
        <f t="shared" si="59"/>
        <v>126.75</v>
      </c>
      <c r="L101" s="462">
        <f>L102+L103+L105+L104</f>
        <v>17.1</v>
      </c>
      <c r="M101" s="462">
        <f t="shared" si="60"/>
        <v>143.85</v>
      </c>
      <c r="N101" s="472">
        <f t="shared" si="61"/>
        <v>33.1944444444444</v>
      </c>
      <c r="O101" s="135"/>
    </row>
    <row r="102" s="406" customFormat="1" customHeight="1" spans="1:15">
      <c r="A102" s="460">
        <v>2030601</v>
      </c>
      <c r="B102" s="461" t="s">
        <v>186</v>
      </c>
      <c r="C102" s="462">
        <v>30</v>
      </c>
      <c r="D102" s="462"/>
      <c r="E102" s="462">
        <f t="shared" si="57"/>
        <v>30</v>
      </c>
      <c r="F102" s="462">
        <v>10</v>
      </c>
      <c r="G102" s="462">
        <v>0</v>
      </c>
      <c r="H102" s="462">
        <v>0</v>
      </c>
      <c r="I102" s="462"/>
      <c r="J102" s="462">
        <f t="shared" si="63"/>
        <v>17.1</v>
      </c>
      <c r="K102" s="462">
        <f t="shared" si="59"/>
        <v>40</v>
      </c>
      <c r="L102" s="462">
        <v>17.1</v>
      </c>
      <c r="M102" s="462">
        <f t="shared" si="60"/>
        <v>57.1</v>
      </c>
      <c r="N102" s="462">
        <f t="shared" si="61"/>
        <v>90.3333333333333</v>
      </c>
      <c r="O102" s="148" t="s">
        <v>187</v>
      </c>
    </row>
    <row r="103" s="406" customFormat="1" customHeight="1" spans="1:15">
      <c r="A103" s="460">
        <v>2030603</v>
      </c>
      <c r="B103" s="461" t="s">
        <v>188</v>
      </c>
      <c r="C103" s="462">
        <v>34</v>
      </c>
      <c r="D103" s="462"/>
      <c r="E103" s="462">
        <f t="shared" si="57"/>
        <v>34</v>
      </c>
      <c r="F103" s="462">
        <v>-6.25</v>
      </c>
      <c r="G103" s="462">
        <v>0</v>
      </c>
      <c r="H103" s="462">
        <v>0</v>
      </c>
      <c r="I103" s="462"/>
      <c r="J103" s="462">
        <f t="shared" si="63"/>
        <v>0</v>
      </c>
      <c r="K103" s="462">
        <f t="shared" si="59"/>
        <v>27.75</v>
      </c>
      <c r="L103" s="462"/>
      <c r="M103" s="462">
        <f t="shared" si="60"/>
        <v>27.75</v>
      </c>
      <c r="N103" s="462">
        <f t="shared" si="61"/>
        <v>-18.3823529411765</v>
      </c>
      <c r="O103" s="148" t="s">
        <v>189</v>
      </c>
    </row>
    <row r="104" s="406" customFormat="1" customHeight="1" spans="1:15">
      <c r="A104" s="460">
        <v>2030606</v>
      </c>
      <c r="B104" s="461" t="s">
        <v>190</v>
      </c>
      <c r="C104" s="462">
        <v>32</v>
      </c>
      <c r="D104" s="462"/>
      <c r="E104" s="462">
        <f t="shared" si="57"/>
        <v>32</v>
      </c>
      <c r="F104" s="462">
        <v>15</v>
      </c>
      <c r="G104" s="462">
        <v>0</v>
      </c>
      <c r="H104" s="462">
        <v>0</v>
      </c>
      <c r="I104" s="462"/>
      <c r="J104" s="462">
        <f t="shared" si="63"/>
        <v>0</v>
      </c>
      <c r="K104" s="462">
        <f t="shared" si="59"/>
        <v>47</v>
      </c>
      <c r="L104" s="462"/>
      <c r="M104" s="462">
        <f t="shared" si="60"/>
        <v>47</v>
      </c>
      <c r="N104" s="462">
        <f t="shared" si="61"/>
        <v>46.875</v>
      </c>
      <c r="O104" s="148" t="s">
        <v>191</v>
      </c>
    </row>
    <row r="105" s="406" customFormat="1" customHeight="1" spans="1:15">
      <c r="A105" s="460">
        <v>2030607</v>
      </c>
      <c r="B105" s="461" t="s">
        <v>192</v>
      </c>
      <c r="C105" s="462">
        <v>12</v>
      </c>
      <c r="D105" s="462"/>
      <c r="E105" s="462">
        <f t="shared" si="57"/>
        <v>12</v>
      </c>
      <c r="F105" s="462">
        <v>0</v>
      </c>
      <c r="G105" s="462">
        <v>0</v>
      </c>
      <c r="H105" s="462">
        <v>0</v>
      </c>
      <c r="I105" s="462"/>
      <c r="J105" s="462">
        <f t="shared" si="63"/>
        <v>0</v>
      </c>
      <c r="K105" s="462">
        <f t="shared" si="59"/>
        <v>12</v>
      </c>
      <c r="L105" s="462"/>
      <c r="M105" s="462">
        <f t="shared" si="60"/>
        <v>12</v>
      </c>
      <c r="N105" s="462"/>
      <c r="O105" s="148"/>
    </row>
    <row r="106" s="406" customFormat="1" customHeight="1" spans="1:15">
      <c r="A106" s="460">
        <v>20399</v>
      </c>
      <c r="B106" s="461" t="s">
        <v>193</v>
      </c>
      <c r="C106" s="462">
        <f t="shared" ref="C106:H106" si="66">C107</f>
        <v>205.55</v>
      </c>
      <c r="D106" s="462"/>
      <c r="E106" s="462">
        <f t="shared" si="57"/>
        <v>205.55</v>
      </c>
      <c r="F106" s="462">
        <f t="shared" si="66"/>
        <v>19.43</v>
      </c>
      <c r="G106" s="462">
        <f t="shared" si="66"/>
        <v>0</v>
      </c>
      <c r="H106" s="462">
        <f t="shared" si="66"/>
        <v>10.95</v>
      </c>
      <c r="I106" s="462"/>
      <c r="J106" s="462"/>
      <c r="K106" s="462">
        <f t="shared" si="59"/>
        <v>235.93</v>
      </c>
      <c r="L106" s="462">
        <f>D106+J106</f>
        <v>0</v>
      </c>
      <c r="M106" s="462">
        <f t="shared" si="60"/>
        <v>235.93</v>
      </c>
      <c r="N106" s="472">
        <f t="shared" ref="N106:N109" si="67">(M106-E106)/E106*100</f>
        <v>14.7798589151058</v>
      </c>
      <c r="O106" s="148"/>
    </row>
    <row r="107" s="406" customFormat="1" customHeight="1" spans="1:15">
      <c r="A107" s="460" t="s">
        <v>194</v>
      </c>
      <c r="B107" s="461" t="s">
        <v>193</v>
      </c>
      <c r="C107" s="462">
        <v>205.55</v>
      </c>
      <c r="D107" s="462"/>
      <c r="E107" s="462">
        <f t="shared" si="57"/>
        <v>205.55</v>
      </c>
      <c r="F107" s="462">
        <v>19.43</v>
      </c>
      <c r="G107" s="462">
        <v>0</v>
      </c>
      <c r="H107" s="462">
        <v>10.95</v>
      </c>
      <c r="I107" s="462"/>
      <c r="J107" s="462"/>
      <c r="K107" s="462">
        <f t="shared" si="59"/>
        <v>235.93</v>
      </c>
      <c r="L107" s="462">
        <f>D107+J107</f>
        <v>0</v>
      </c>
      <c r="M107" s="462">
        <f t="shared" si="60"/>
        <v>235.93</v>
      </c>
      <c r="N107" s="462">
        <f t="shared" si="67"/>
        <v>14.7798589151058</v>
      </c>
      <c r="O107" s="148" t="s">
        <v>195</v>
      </c>
    </row>
    <row r="108" s="406" customFormat="1" customHeight="1" spans="1:15">
      <c r="A108" s="460">
        <v>204</v>
      </c>
      <c r="B108" s="461" t="s">
        <v>196</v>
      </c>
      <c r="C108" s="462">
        <f t="shared" ref="C108:H108" si="68">C109+C113+C116+C119+C128</f>
        <v>3129.42</v>
      </c>
      <c r="D108" s="462">
        <f t="shared" si="68"/>
        <v>0</v>
      </c>
      <c r="E108" s="462">
        <f t="shared" si="57"/>
        <v>3129.42</v>
      </c>
      <c r="F108" s="462">
        <f t="shared" si="68"/>
        <v>1140.81</v>
      </c>
      <c r="G108" s="462">
        <f t="shared" si="68"/>
        <v>-7</v>
      </c>
      <c r="H108" s="462">
        <f t="shared" si="68"/>
        <v>291.47</v>
      </c>
      <c r="I108" s="462"/>
      <c r="J108" s="462">
        <f>J109+J113+J116+J119+J128</f>
        <v>1360.9</v>
      </c>
      <c r="K108" s="462">
        <f t="shared" si="59"/>
        <v>4554.7</v>
      </c>
      <c r="L108" s="462">
        <f>L109+L113+L116+L119+L128</f>
        <v>1360.9</v>
      </c>
      <c r="M108" s="462">
        <f t="shared" si="60"/>
        <v>5915.6</v>
      </c>
      <c r="N108" s="462">
        <f t="shared" si="67"/>
        <v>89.0318333748746</v>
      </c>
      <c r="O108" s="148"/>
    </row>
    <row r="109" s="406" customFormat="1" customHeight="1" spans="1:15">
      <c r="A109" s="460">
        <v>20402</v>
      </c>
      <c r="B109" s="461" t="s">
        <v>197</v>
      </c>
      <c r="C109" s="462">
        <f t="shared" ref="C109:H109" si="69">C112</f>
        <v>1682.38</v>
      </c>
      <c r="D109" s="462"/>
      <c r="E109" s="462">
        <f t="shared" si="57"/>
        <v>1682.38</v>
      </c>
      <c r="F109" s="462">
        <f t="shared" si="69"/>
        <v>1102.63</v>
      </c>
      <c r="G109" s="462">
        <f t="shared" si="69"/>
        <v>0</v>
      </c>
      <c r="H109" s="462">
        <f t="shared" si="69"/>
        <v>0</v>
      </c>
      <c r="I109" s="462"/>
      <c r="J109" s="462">
        <f>J112+J110+J111</f>
        <v>1235.9</v>
      </c>
      <c r="K109" s="462">
        <f t="shared" si="59"/>
        <v>2785.01</v>
      </c>
      <c r="L109" s="462">
        <f>L112+L110+L111</f>
        <v>1235.9</v>
      </c>
      <c r="M109" s="462">
        <f t="shared" si="60"/>
        <v>4020.91</v>
      </c>
      <c r="N109" s="472">
        <f t="shared" si="67"/>
        <v>139.001295783355</v>
      </c>
      <c r="O109" s="148"/>
    </row>
    <row r="110" s="406" customFormat="1" customHeight="1" spans="1:15">
      <c r="A110" s="460">
        <v>2040201</v>
      </c>
      <c r="B110" s="461" t="s">
        <v>75</v>
      </c>
      <c r="C110" s="462"/>
      <c r="D110" s="462"/>
      <c r="E110" s="462"/>
      <c r="F110" s="462"/>
      <c r="G110" s="462"/>
      <c r="H110" s="462"/>
      <c r="I110" s="462"/>
      <c r="J110" s="462">
        <v>255.9</v>
      </c>
      <c r="K110" s="462"/>
      <c r="L110" s="462">
        <v>255.9</v>
      </c>
      <c r="M110" s="462">
        <f t="shared" si="60"/>
        <v>255.9</v>
      </c>
      <c r="N110" s="462"/>
      <c r="O110" s="148"/>
    </row>
    <row r="111" s="406" customFormat="1" customHeight="1" spans="1:15">
      <c r="A111" s="460">
        <v>2040202</v>
      </c>
      <c r="B111" s="461" t="s">
        <v>97</v>
      </c>
      <c r="C111" s="462"/>
      <c r="D111" s="462"/>
      <c r="E111" s="462"/>
      <c r="F111" s="462"/>
      <c r="G111" s="462"/>
      <c r="H111" s="462"/>
      <c r="I111" s="462"/>
      <c r="J111" s="462">
        <v>10</v>
      </c>
      <c r="K111" s="462"/>
      <c r="L111" s="462">
        <v>10</v>
      </c>
      <c r="M111" s="462">
        <f t="shared" si="60"/>
        <v>10</v>
      </c>
      <c r="N111" s="462"/>
      <c r="O111" s="148"/>
    </row>
    <row r="112" s="406" customFormat="1" customHeight="1" spans="1:15">
      <c r="A112" s="460">
        <v>2040299</v>
      </c>
      <c r="B112" s="461" t="s">
        <v>198</v>
      </c>
      <c r="C112" s="462">
        <v>1682.38</v>
      </c>
      <c r="D112" s="462"/>
      <c r="E112" s="462">
        <f t="shared" ref="E112:E143" si="70">C112+D112</f>
        <v>1682.38</v>
      </c>
      <c r="F112" s="462">
        <v>1102.63</v>
      </c>
      <c r="G112" s="462">
        <v>0</v>
      </c>
      <c r="H112" s="462">
        <v>0</v>
      </c>
      <c r="I112" s="462"/>
      <c r="J112" s="462">
        <f t="shared" ref="J112:J115" si="71">L112-D112</f>
        <v>970</v>
      </c>
      <c r="K112" s="462">
        <f t="shared" ref="K112:K143" si="72">C112+F112+G112+H112+I112</f>
        <v>2785.01</v>
      </c>
      <c r="L112" s="462">
        <v>970</v>
      </c>
      <c r="M112" s="462">
        <f t="shared" ref="M112:M144" si="73">K112+L112</f>
        <v>3755.01</v>
      </c>
      <c r="N112" s="462">
        <f t="shared" ref="N112:N121" si="74">(M112-E112)/E112*100</f>
        <v>123.196305234251</v>
      </c>
      <c r="O112" s="148" t="s">
        <v>199</v>
      </c>
    </row>
    <row r="113" s="406" customFormat="1" customHeight="1" spans="1:15">
      <c r="A113" s="460">
        <v>20404</v>
      </c>
      <c r="B113" s="461" t="s">
        <v>200</v>
      </c>
      <c r="C113" s="462">
        <f t="shared" ref="C113:H113" si="75">C114+C115</f>
        <v>147.5</v>
      </c>
      <c r="D113" s="462"/>
      <c r="E113" s="462">
        <f t="shared" si="70"/>
        <v>147.5</v>
      </c>
      <c r="F113" s="462">
        <f t="shared" si="75"/>
        <v>2.88</v>
      </c>
      <c r="G113" s="462">
        <f t="shared" si="75"/>
        <v>0</v>
      </c>
      <c r="H113" s="462">
        <f t="shared" si="75"/>
        <v>56.91</v>
      </c>
      <c r="I113" s="462"/>
      <c r="J113" s="462"/>
      <c r="K113" s="462">
        <f t="shared" si="72"/>
        <v>207.29</v>
      </c>
      <c r="L113" s="462">
        <f>D113+J113</f>
        <v>0</v>
      </c>
      <c r="M113" s="462">
        <f t="shared" si="73"/>
        <v>207.29</v>
      </c>
      <c r="N113" s="472">
        <f t="shared" si="74"/>
        <v>40.535593220339</v>
      </c>
      <c r="O113" s="148"/>
    </row>
    <row r="114" s="406" customFormat="1" customHeight="1" spans="1:15">
      <c r="A114" s="460">
        <v>2040401</v>
      </c>
      <c r="B114" s="461" t="s">
        <v>75</v>
      </c>
      <c r="C114" s="462">
        <v>111.5</v>
      </c>
      <c r="D114" s="462"/>
      <c r="E114" s="462">
        <f t="shared" si="70"/>
        <v>111.5</v>
      </c>
      <c r="F114" s="462">
        <v>0</v>
      </c>
      <c r="G114" s="462">
        <v>0</v>
      </c>
      <c r="H114" s="462">
        <v>56.91</v>
      </c>
      <c r="I114" s="462"/>
      <c r="J114" s="462">
        <f t="shared" si="71"/>
        <v>0</v>
      </c>
      <c r="K114" s="462">
        <f t="shared" si="72"/>
        <v>168.41</v>
      </c>
      <c r="L114" s="462"/>
      <c r="M114" s="462">
        <f t="shared" si="73"/>
        <v>168.41</v>
      </c>
      <c r="N114" s="462">
        <f t="shared" si="74"/>
        <v>51.0403587443946</v>
      </c>
      <c r="O114" s="148" t="s">
        <v>201</v>
      </c>
    </row>
    <row r="115" s="406" customFormat="1" customHeight="1" spans="1:15">
      <c r="A115" s="460">
        <v>2040499</v>
      </c>
      <c r="B115" s="461" t="s">
        <v>202</v>
      </c>
      <c r="C115" s="462">
        <v>36</v>
      </c>
      <c r="D115" s="462"/>
      <c r="E115" s="462">
        <f t="shared" si="70"/>
        <v>36</v>
      </c>
      <c r="F115" s="462">
        <v>2.88</v>
      </c>
      <c r="G115" s="462">
        <v>0</v>
      </c>
      <c r="H115" s="462">
        <v>0</v>
      </c>
      <c r="I115" s="462"/>
      <c r="J115" s="462">
        <f t="shared" si="71"/>
        <v>0</v>
      </c>
      <c r="K115" s="462">
        <f t="shared" si="72"/>
        <v>38.88</v>
      </c>
      <c r="L115" s="462"/>
      <c r="M115" s="462">
        <f t="shared" si="73"/>
        <v>38.88</v>
      </c>
      <c r="N115" s="462">
        <f t="shared" si="74"/>
        <v>8.00000000000001</v>
      </c>
      <c r="O115" s="135" t="s">
        <v>203</v>
      </c>
    </row>
    <row r="116" s="406" customFormat="1" customHeight="1" spans="1:15">
      <c r="A116" s="460">
        <v>20405</v>
      </c>
      <c r="B116" s="461" t="s">
        <v>204</v>
      </c>
      <c r="C116" s="462">
        <f t="shared" ref="C116:H116" si="76">C117+C118</f>
        <v>260.5</v>
      </c>
      <c r="D116" s="462"/>
      <c r="E116" s="462">
        <f t="shared" si="70"/>
        <v>260.5</v>
      </c>
      <c r="F116" s="462">
        <f t="shared" si="76"/>
        <v>5.04</v>
      </c>
      <c r="G116" s="462">
        <f t="shared" si="76"/>
        <v>0</v>
      </c>
      <c r="H116" s="462">
        <f t="shared" si="76"/>
        <v>146.47</v>
      </c>
      <c r="I116" s="462"/>
      <c r="J116" s="462"/>
      <c r="K116" s="462">
        <f t="shared" si="72"/>
        <v>412.01</v>
      </c>
      <c r="L116" s="462">
        <f>D116+J116</f>
        <v>0</v>
      </c>
      <c r="M116" s="462">
        <f t="shared" si="73"/>
        <v>412.01</v>
      </c>
      <c r="N116" s="472">
        <f t="shared" si="74"/>
        <v>58.1612284069098</v>
      </c>
      <c r="O116" s="148"/>
    </row>
    <row r="117" s="406" customFormat="1" customHeight="1" spans="1:15">
      <c r="A117" s="460">
        <v>2040501</v>
      </c>
      <c r="B117" s="461" t="s">
        <v>75</v>
      </c>
      <c r="C117" s="462">
        <v>154</v>
      </c>
      <c r="D117" s="462"/>
      <c r="E117" s="462">
        <f t="shared" si="70"/>
        <v>154</v>
      </c>
      <c r="F117" s="462">
        <v>0</v>
      </c>
      <c r="G117" s="462">
        <v>0</v>
      </c>
      <c r="H117" s="462">
        <v>76.47</v>
      </c>
      <c r="I117" s="462"/>
      <c r="J117" s="462">
        <f t="shared" ref="J117:J127" si="77">L117-D117</f>
        <v>0</v>
      </c>
      <c r="K117" s="462">
        <f t="shared" si="72"/>
        <v>230.47</v>
      </c>
      <c r="L117" s="462"/>
      <c r="M117" s="462">
        <f t="shared" si="73"/>
        <v>230.47</v>
      </c>
      <c r="N117" s="462">
        <f t="shared" si="74"/>
        <v>49.6558441558442</v>
      </c>
      <c r="O117" s="148" t="s">
        <v>201</v>
      </c>
    </row>
    <row r="118" s="406" customFormat="1" customHeight="1" spans="1:15">
      <c r="A118" s="460">
        <v>2040599</v>
      </c>
      <c r="B118" s="461" t="s">
        <v>205</v>
      </c>
      <c r="C118" s="462">
        <v>106.5</v>
      </c>
      <c r="D118" s="462"/>
      <c r="E118" s="462">
        <f t="shared" si="70"/>
        <v>106.5</v>
      </c>
      <c r="F118" s="462">
        <v>5.04</v>
      </c>
      <c r="G118" s="462">
        <v>0</v>
      </c>
      <c r="H118" s="462">
        <v>70</v>
      </c>
      <c r="I118" s="462"/>
      <c r="J118" s="462">
        <f t="shared" si="77"/>
        <v>0</v>
      </c>
      <c r="K118" s="462">
        <f t="shared" si="72"/>
        <v>181.54</v>
      </c>
      <c r="L118" s="462"/>
      <c r="M118" s="462">
        <f t="shared" si="73"/>
        <v>181.54</v>
      </c>
      <c r="N118" s="462">
        <f t="shared" si="74"/>
        <v>70.4600938967136</v>
      </c>
      <c r="O118" s="135" t="s">
        <v>206</v>
      </c>
    </row>
    <row r="119" s="406" customFormat="1" customHeight="1" spans="1:15">
      <c r="A119" s="460">
        <v>20406</v>
      </c>
      <c r="B119" s="461" t="s">
        <v>207</v>
      </c>
      <c r="C119" s="462">
        <f t="shared" ref="C119:H119" si="78">C120+C121+C122+C123+C124+C125+C126+C127</f>
        <v>989.04</v>
      </c>
      <c r="D119" s="462"/>
      <c r="E119" s="462">
        <f t="shared" si="70"/>
        <v>989.04</v>
      </c>
      <c r="F119" s="462">
        <f t="shared" si="78"/>
        <v>30.26</v>
      </c>
      <c r="G119" s="462">
        <f t="shared" si="78"/>
        <v>-7</v>
      </c>
      <c r="H119" s="462">
        <f t="shared" si="78"/>
        <v>52.09</v>
      </c>
      <c r="I119" s="462"/>
      <c r="J119" s="462">
        <f>J120+J121+J122+J123+J124+J125+J126+J127</f>
        <v>125</v>
      </c>
      <c r="K119" s="462">
        <f t="shared" si="72"/>
        <v>1064.39</v>
      </c>
      <c r="L119" s="462">
        <f>L120+L121+L122+L123+L124+L125+L126+L127</f>
        <v>125</v>
      </c>
      <c r="M119" s="462">
        <f t="shared" si="73"/>
        <v>1189.39</v>
      </c>
      <c r="N119" s="472">
        <f t="shared" si="74"/>
        <v>20.2570169052819</v>
      </c>
      <c r="O119" s="148"/>
    </row>
    <row r="120" s="406" customFormat="1" customHeight="1" spans="1:15">
      <c r="A120" s="460">
        <v>2040601</v>
      </c>
      <c r="B120" s="461" t="s">
        <v>75</v>
      </c>
      <c r="C120" s="462">
        <v>636.25</v>
      </c>
      <c r="D120" s="462"/>
      <c r="E120" s="462">
        <f t="shared" si="70"/>
        <v>636.25</v>
      </c>
      <c r="F120" s="462">
        <v>20.91</v>
      </c>
      <c r="G120" s="462">
        <v>0</v>
      </c>
      <c r="H120" s="462">
        <v>47.59</v>
      </c>
      <c r="I120" s="462"/>
      <c r="J120" s="462"/>
      <c r="K120" s="462">
        <f t="shared" si="72"/>
        <v>704.75</v>
      </c>
      <c r="L120" s="462"/>
      <c r="M120" s="462">
        <f t="shared" si="73"/>
        <v>704.75</v>
      </c>
      <c r="N120" s="462">
        <f t="shared" si="74"/>
        <v>10.7662082514735</v>
      </c>
      <c r="O120" s="148" t="s">
        <v>126</v>
      </c>
    </row>
    <row r="121" s="406" customFormat="1" customHeight="1" spans="1:15">
      <c r="A121" s="460">
        <v>2040602</v>
      </c>
      <c r="B121" s="461" t="s">
        <v>97</v>
      </c>
      <c r="C121" s="462">
        <v>76.5</v>
      </c>
      <c r="D121" s="462"/>
      <c r="E121" s="462">
        <f t="shared" si="70"/>
        <v>76.5</v>
      </c>
      <c r="F121" s="462">
        <v>3.6</v>
      </c>
      <c r="G121" s="462">
        <v>0</v>
      </c>
      <c r="H121" s="462">
        <v>0</v>
      </c>
      <c r="I121" s="462"/>
      <c r="J121" s="462">
        <f t="shared" si="77"/>
        <v>0</v>
      </c>
      <c r="K121" s="462">
        <f t="shared" si="72"/>
        <v>80.1</v>
      </c>
      <c r="L121" s="462"/>
      <c r="M121" s="462">
        <f t="shared" si="73"/>
        <v>80.1</v>
      </c>
      <c r="N121" s="462">
        <f t="shared" si="74"/>
        <v>4.70588235294117</v>
      </c>
      <c r="O121" s="148" t="s">
        <v>203</v>
      </c>
    </row>
    <row r="122" s="406" customFormat="1" customHeight="1" spans="1:15">
      <c r="A122" s="460">
        <v>2040604</v>
      </c>
      <c r="B122" s="461" t="s">
        <v>208</v>
      </c>
      <c r="C122" s="462">
        <v>10</v>
      </c>
      <c r="D122" s="462"/>
      <c r="E122" s="462">
        <f t="shared" si="70"/>
        <v>10</v>
      </c>
      <c r="F122" s="462">
        <v>0</v>
      </c>
      <c r="G122" s="462">
        <v>0</v>
      </c>
      <c r="H122" s="462">
        <v>0</v>
      </c>
      <c r="I122" s="462"/>
      <c r="J122" s="462">
        <f t="shared" si="77"/>
        <v>31</v>
      </c>
      <c r="K122" s="462">
        <f t="shared" si="72"/>
        <v>10</v>
      </c>
      <c r="L122" s="462">
        <v>31</v>
      </c>
      <c r="M122" s="462">
        <f t="shared" si="73"/>
        <v>41</v>
      </c>
      <c r="N122" s="462"/>
      <c r="O122" s="148"/>
    </row>
    <row r="123" s="406" customFormat="1" customHeight="1" spans="1:15">
      <c r="A123" s="460">
        <v>2040605</v>
      </c>
      <c r="B123" s="461" t="s">
        <v>209</v>
      </c>
      <c r="C123" s="462">
        <v>15</v>
      </c>
      <c r="D123" s="462"/>
      <c r="E123" s="462">
        <f t="shared" si="70"/>
        <v>15</v>
      </c>
      <c r="F123" s="462">
        <v>0</v>
      </c>
      <c r="G123" s="462">
        <v>0</v>
      </c>
      <c r="H123" s="462">
        <v>0</v>
      </c>
      <c r="I123" s="462"/>
      <c r="J123" s="462">
        <f t="shared" si="77"/>
        <v>6</v>
      </c>
      <c r="K123" s="462">
        <f t="shared" si="72"/>
        <v>15</v>
      </c>
      <c r="L123" s="462">
        <v>6</v>
      </c>
      <c r="M123" s="462">
        <f t="shared" si="73"/>
        <v>21</v>
      </c>
      <c r="N123" s="462"/>
      <c r="O123" s="148"/>
    </row>
    <row r="124" s="406" customFormat="1" customHeight="1" spans="1:15">
      <c r="A124" s="460">
        <v>2040606</v>
      </c>
      <c r="B124" s="461" t="s">
        <v>210</v>
      </c>
      <c r="C124" s="462">
        <v>5</v>
      </c>
      <c r="D124" s="462"/>
      <c r="E124" s="462">
        <f t="shared" si="70"/>
        <v>5</v>
      </c>
      <c r="F124" s="462">
        <v>0</v>
      </c>
      <c r="G124" s="462">
        <v>0</v>
      </c>
      <c r="H124" s="462">
        <v>0</v>
      </c>
      <c r="I124" s="462"/>
      <c r="J124" s="462">
        <f t="shared" si="77"/>
        <v>0</v>
      </c>
      <c r="K124" s="462">
        <f t="shared" si="72"/>
        <v>5</v>
      </c>
      <c r="L124" s="462"/>
      <c r="M124" s="462">
        <f t="shared" si="73"/>
        <v>5</v>
      </c>
      <c r="N124" s="462"/>
      <c r="O124" s="135"/>
    </row>
    <row r="125" s="406" customFormat="1" customHeight="1" spans="1:15">
      <c r="A125" s="460">
        <v>2040607</v>
      </c>
      <c r="B125" s="461" t="s">
        <v>211</v>
      </c>
      <c r="C125" s="462">
        <v>181.29</v>
      </c>
      <c r="D125" s="462"/>
      <c r="E125" s="462">
        <f t="shared" si="70"/>
        <v>181.29</v>
      </c>
      <c r="F125" s="462">
        <v>3.35</v>
      </c>
      <c r="G125" s="462">
        <v>0</v>
      </c>
      <c r="H125" s="462">
        <v>4.5</v>
      </c>
      <c r="I125" s="462"/>
      <c r="J125" s="462">
        <f t="shared" si="77"/>
        <v>78</v>
      </c>
      <c r="K125" s="462">
        <f t="shared" si="72"/>
        <v>189.14</v>
      </c>
      <c r="L125" s="462">
        <v>78</v>
      </c>
      <c r="M125" s="462">
        <f t="shared" si="73"/>
        <v>267.14</v>
      </c>
      <c r="N125" s="462">
        <f t="shared" ref="N125:N132" si="79">(M125-E125)/E125*100</f>
        <v>47.3550664680898</v>
      </c>
      <c r="O125" s="148" t="s">
        <v>126</v>
      </c>
    </row>
    <row r="126" s="406" customFormat="1" customHeight="1" spans="1:15">
      <c r="A126" s="460">
        <v>2040610</v>
      </c>
      <c r="B126" s="461" t="s">
        <v>212</v>
      </c>
      <c r="C126" s="462">
        <v>50</v>
      </c>
      <c r="D126" s="462"/>
      <c r="E126" s="462">
        <f t="shared" si="70"/>
        <v>50</v>
      </c>
      <c r="F126" s="462">
        <v>2.4</v>
      </c>
      <c r="G126" s="462">
        <v>0</v>
      </c>
      <c r="H126" s="462">
        <v>0</v>
      </c>
      <c r="I126" s="462"/>
      <c r="J126" s="462">
        <f t="shared" si="77"/>
        <v>10</v>
      </c>
      <c r="K126" s="462">
        <f t="shared" si="72"/>
        <v>52.4</v>
      </c>
      <c r="L126" s="462">
        <v>10</v>
      </c>
      <c r="M126" s="462">
        <f t="shared" si="73"/>
        <v>62.4</v>
      </c>
      <c r="N126" s="462">
        <f t="shared" si="79"/>
        <v>24.8</v>
      </c>
      <c r="O126" s="135" t="s">
        <v>213</v>
      </c>
    </row>
    <row r="127" s="406" customFormat="1" customHeight="1" spans="1:15">
      <c r="A127" s="460">
        <v>2040699</v>
      </c>
      <c r="B127" s="461" t="s">
        <v>214</v>
      </c>
      <c r="C127" s="462">
        <v>15</v>
      </c>
      <c r="D127" s="462"/>
      <c r="E127" s="462">
        <f t="shared" si="70"/>
        <v>15</v>
      </c>
      <c r="F127" s="462">
        <v>0</v>
      </c>
      <c r="G127" s="462">
        <v>-7</v>
      </c>
      <c r="H127" s="462">
        <v>0</v>
      </c>
      <c r="I127" s="462"/>
      <c r="J127" s="462">
        <f t="shared" si="77"/>
        <v>0</v>
      </c>
      <c r="K127" s="462">
        <f t="shared" si="72"/>
        <v>8</v>
      </c>
      <c r="L127" s="462"/>
      <c r="M127" s="462">
        <f t="shared" si="73"/>
        <v>8</v>
      </c>
      <c r="N127" s="462">
        <f t="shared" si="79"/>
        <v>-46.6666666666667</v>
      </c>
      <c r="O127" s="135" t="s">
        <v>215</v>
      </c>
    </row>
    <row r="128" s="406" customFormat="1" customHeight="1" spans="1:15">
      <c r="A128" s="460">
        <v>20499</v>
      </c>
      <c r="B128" s="461" t="s">
        <v>216</v>
      </c>
      <c r="C128" s="462">
        <f>C129</f>
        <v>50</v>
      </c>
      <c r="D128" s="462"/>
      <c r="E128" s="462">
        <f t="shared" si="70"/>
        <v>50</v>
      </c>
      <c r="F128" s="462">
        <f t="shared" ref="C128:H128" si="80">F129</f>
        <v>0</v>
      </c>
      <c r="G128" s="462">
        <f t="shared" si="80"/>
        <v>0</v>
      </c>
      <c r="H128" s="462">
        <f t="shared" si="80"/>
        <v>36</v>
      </c>
      <c r="I128" s="462"/>
      <c r="J128" s="462"/>
      <c r="K128" s="462">
        <f t="shared" si="72"/>
        <v>86</v>
      </c>
      <c r="L128" s="462">
        <f>D128+J128</f>
        <v>0</v>
      </c>
      <c r="M128" s="462">
        <f t="shared" si="73"/>
        <v>86</v>
      </c>
      <c r="N128" s="134">
        <f t="shared" si="79"/>
        <v>72</v>
      </c>
      <c r="O128" s="148"/>
    </row>
    <row r="129" s="406" customFormat="1" customHeight="1" spans="1:15">
      <c r="A129" s="460">
        <v>2049999</v>
      </c>
      <c r="B129" s="461" t="s">
        <v>216</v>
      </c>
      <c r="C129" s="462">
        <v>50</v>
      </c>
      <c r="D129" s="462"/>
      <c r="E129" s="462">
        <f t="shared" si="70"/>
        <v>50</v>
      </c>
      <c r="F129" s="462">
        <v>0</v>
      </c>
      <c r="G129" s="462">
        <v>0</v>
      </c>
      <c r="H129" s="462">
        <v>36</v>
      </c>
      <c r="I129" s="462"/>
      <c r="J129" s="462">
        <f t="shared" ref="J129:J133" si="81">L129-D129</f>
        <v>0</v>
      </c>
      <c r="K129" s="462">
        <f t="shared" si="72"/>
        <v>86</v>
      </c>
      <c r="L129" s="462"/>
      <c r="M129" s="462">
        <f t="shared" si="73"/>
        <v>86</v>
      </c>
      <c r="N129" s="462">
        <f t="shared" si="79"/>
        <v>72</v>
      </c>
      <c r="O129" s="135" t="s">
        <v>217</v>
      </c>
    </row>
    <row r="130" s="406" customFormat="1" customHeight="1" spans="1:15">
      <c r="A130" s="460">
        <v>205</v>
      </c>
      <c r="B130" s="461" t="s">
        <v>218</v>
      </c>
      <c r="C130" s="462">
        <f>C131+C134+C141+C145+C148+C151+C153-0.7</f>
        <v>56683.48</v>
      </c>
      <c r="D130" s="462">
        <f t="shared" ref="D130:H130" si="82">D131+D134+D141+D145+D148+D151+D153</f>
        <v>4783.351</v>
      </c>
      <c r="E130" s="462">
        <f t="shared" si="70"/>
        <v>61466.831</v>
      </c>
      <c r="F130" s="462">
        <f t="shared" si="82"/>
        <v>6870.286312</v>
      </c>
      <c r="G130" s="462">
        <f t="shared" si="82"/>
        <v>40.73</v>
      </c>
      <c r="H130" s="462">
        <f t="shared" si="82"/>
        <v>6671.17</v>
      </c>
      <c r="I130" s="462"/>
      <c r="J130" s="462">
        <f>J131+J134+J141+J145+J148+J151+J153</f>
        <v>11547.0118</v>
      </c>
      <c r="K130" s="462">
        <f t="shared" si="72"/>
        <v>70265.666312</v>
      </c>
      <c r="L130" s="462">
        <f>L131+L134+L141+L145+L148+L151+L153</f>
        <v>16331.1628</v>
      </c>
      <c r="M130" s="462">
        <f t="shared" si="73"/>
        <v>86596.829112</v>
      </c>
      <c r="N130" s="462">
        <f t="shared" si="79"/>
        <v>40.8838355632813</v>
      </c>
      <c r="O130" s="148"/>
    </row>
    <row r="131" s="406" customFormat="1" customHeight="1" spans="1:15">
      <c r="A131" s="460">
        <v>20501</v>
      </c>
      <c r="B131" s="461" t="s">
        <v>219</v>
      </c>
      <c r="C131" s="462">
        <f t="shared" ref="C131:H131" si="83">C132+C133</f>
        <v>815.24</v>
      </c>
      <c r="D131" s="462"/>
      <c r="E131" s="462">
        <f t="shared" si="70"/>
        <v>815.24</v>
      </c>
      <c r="F131" s="462">
        <f t="shared" si="83"/>
        <v>27.56</v>
      </c>
      <c r="G131" s="462">
        <f t="shared" si="83"/>
        <v>0</v>
      </c>
      <c r="H131" s="462">
        <f t="shared" si="83"/>
        <v>99.71</v>
      </c>
      <c r="I131" s="462"/>
      <c r="J131" s="462"/>
      <c r="K131" s="462">
        <f t="shared" si="72"/>
        <v>942.51</v>
      </c>
      <c r="L131" s="462">
        <f>L132+L133</f>
        <v>0</v>
      </c>
      <c r="M131" s="462">
        <f t="shared" si="73"/>
        <v>942.51</v>
      </c>
      <c r="N131" s="472">
        <f t="shared" si="79"/>
        <v>15.6113537117904</v>
      </c>
      <c r="O131" s="148"/>
    </row>
    <row r="132" s="406" customFormat="1" customHeight="1" spans="1:15">
      <c r="A132" s="460">
        <v>2050101</v>
      </c>
      <c r="B132" s="461" t="s">
        <v>75</v>
      </c>
      <c r="C132" s="462">
        <v>801.24</v>
      </c>
      <c r="D132" s="462"/>
      <c r="E132" s="462">
        <f t="shared" si="70"/>
        <v>801.24</v>
      </c>
      <c r="F132" s="462">
        <v>27.56</v>
      </c>
      <c r="G132" s="462">
        <v>0</v>
      </c>
      <c r="H132" s="462">
        <v>99.71</v>
      </c>
      <c r="I132" s="462"/>
      <c r="J132" s="462">
        <f t="shared" si="81"/>
        <v>0</v>
      </c>
      <c r="K132" s="462">
        <f t="shared" si="72"/>
        <v>928.51</v>
      </c>
      <c r="L132" s="462"/>
      <c r="M132" s="462">
        <f t="shared" si="73"/>
        <v>928.51</v>
      </c>
      <c r="N132" s="462">
        <f t="shared" si="79"/>
        <v>15.8841295991214</v>
      </c>
      <c r="O132" s="148" t="s">
        <v>220</v>
      </c>
    </row>
    <row r="133" s="406" customFormat="1" customHeight="1" spans="1:15">
      <c r="A133" s="460">
        <v>2050199</v>
      </c>
      <c r="B133" s="461" t="s">
        <v>221</v>
      </c>
      <c r="C133" s="462">
        <v>14</v>
      </c>
      <c r="D133" s="462"/>
      <c r="E133" s="462">
        <f t="shared" si="70"/>
        <v>14</v>
      </c>
      <c r="F133" s="462">
        <v>0</v>
      </c>
      <c r="G133" s="462">
        <v>0</v>
      </c>
      <c r="H133" s="462">
        <v>0</v>
      </c>
      <c r="I133" s="462"/>
      <c r="J133" s="462">
        <f t="shared" si="81"/>
        <v>0</v>
      </c>
      <c r="K133" s="462">
        <f t="shared" si="72"/>
        <v>14</v>
      </c>
      <c r="L133" s="462"/>
      <c r="M133" s="462">
        <f t="shared" si="73"/>
        <v>14</v>
      </c>
      <c r="N133" s="462"/>
      <c r="O133" s="135"/>
    </row>
    <row r="134" s="406" customFormat="1" customHeight="1" spans="1:15">
      <c r="A134" s="460">
        <v>20502</v>
      </c>
      <c r="B134" s="461" t="s">
        <v>222</v>
      </c>
      <c r="C134" s="462">
        <f>C135+C136+C137+C138+C139+C140-0.8</f>
        <v>52982.28</v>
      </c>
      <c r="D134" s="462">
        <f>SUM(D135:D140)</f>
        <v>4764.525</v>
      </c>
      <c r="E134" s="462">
        <f t="shared" si="70"/>
        <v>57746.805</v>
      </c>
      <c r="F134" s="462">
        <f t="shared" ref="F134:H134" si="84">F135+F136+F137+F138+F139+F140</f>
        <v>5658.716312</v>
      </c>
      <c r="G134" s="462">
        <f t="shared" si="84"/>
        <v>45.11</v>
      </c>
      <c r="H134" s="462">
        <f t="shared" si="84"/>
        <v>6480.69</v>
      </c>
      <c r="I134" s="462"/>
      <c r="J134" s="462">
        <f>J135+J136+J137+J138+J139+J140-0.8</f>
        <v>1798.58</v>
      </c>
      <c r="K134" s="462">
        <f t="shared" si="72"/>
        <v>65166.796312</v>
      </c>
      <c r="L134" s="462">
        <f>L135+L136+L137+L138+L139+L140</f>
        <v>6563.905</v>
      </c>
      <c r="M134" s="462">
        <f t="shared" si="73"/>
        <v>71730.701312</v>
      </c>
      <c r="N134" s="472">
        <f t="shared" ref="N134:N138" si="85">(M134-E134)/E134*100</f>
        <v>24.2158788040308</v>
      </c>
      <c r="O134" s="148"/>
    </row>
    <row r="135" s="406" customFormat="1" ht="48" customHeight="1" spans="1:15">
      <c r="A135" s="460">
        <v>2050201</v>
      </c>
      <c r="B135" s="461" t="s">
        <v>223</v>
      </c>
      <c r="C135" s="462">
        <v>959.66</v>
      </c>
      <c r="D135" s="462">
        <v>344.7</v>
      </c>
      <c r="E135" s="462">
        <f t="shared" si="70"/>
        <v>1304.36</v>
      </c>
      <c r="F135" s="462">
        <v>748.386312</v>
      </c>
      <c r="G135" s="462">
        <v>45.11</v>
      </c>
      <c r="H135" s="462">
        <v>69.04</v>
      </c>
      <c r="I135" s="462"/>
      <c r="J135" s="462">
        <f t="shared" ref="J135:J140" si="86">L135-D135</f>
        <v>53</v>
      </c>
      <c r="K135" s="462">
        <f t="shared" si="72"/>
        <v>1822.196312</v>
      </c>
      <c r="L135" s="462">
        <v>397.7</v>
      </c>
      <c r="M135" s="462">
        <f t="shared" si="73"/>
        <v>2219.896312</v>
      </c>
      <c r="N135" s="462">
        <f t="shared" si="85"/>
        <v>70.1904621423533</v>
      </c>
      <c r="O135" s="148" t="s">
        <v>224</v>
      </c>
    </row>
    <row r="136" s="406" customFormat="1" ht="44.1" customHeight="1" spans="1:15">
      <c r="A136" s="460">
        <v>2050202</v>
      </c>
      <c r="B136" s="461" t="s">
        <v>225</v>
      </c>
      <c r="C136" s="462">
        <v>24472.95</v>
      </c>
      <c r="D136" s="462">
        <v>1760.7313</v>
      </c>
      <c r="E136" s="462">
        <f t="shared" si="70"/>
        <v>26233.6813</v>
      </c>
      <c r="F136" s="462">
        <v>1752.9</v>
      </c>
      <c r="G136" s="462">
        <v>0</v>
      </c>
      <c r="H136" s="462">
        <v>3381.57</v>
      </c>
      <c r="I136" s="462"/>
      <c r="J136" s="462">
        <f t="shared" si="86"/>
        <v>462.3515</v>
      </c>
      <c r="K136" s="462">
        <f t="shared" si="72"/>
        <v>29607.42</v>
      </c>
      <c r="L136" s="462">
        <v>2223.0828</v>
      </c>
      <c r="M136" s="462">
        <f t="shared" si="73"/>
        <v>31830.5028</v>
      </c>
      <c r="N136" s="462">
        <f t="shared" si="85"/>
        <v>21.334487661097</v>
      </c>
      <c r="O136" s="135" t="s">
        <v>226</v>
      </c>
    </row>
    <row r="137" s="406" customFormat="1" ht="48" customHeight="1" spans="1:15">
      <c r="A137" s="460">
        <v>2050203</v>
      </c>
      <c r="B137" s="461" t="s">
        <v>227</v>
      </c>
      <c r="C137" s="462">
        <v>10099.49</v>
      </c>
      <c r="D137" s="462">
        <v>1357.3617</v>
      </c>
      <c r="E137" s="462">
        <f t="shared" si="70"/>
        <v>11456.8517</v>
      </c>
      <c r="F137" s="462">
        <v>282.53</v>
      </c>
      <c r="G137" s="462">
        <v>0</v>
      </c>
      <c r="H137" s="462">
        <v>1356.25</v>
      </c>
      <c r="I137" s="462"/>
      <c r="J137" s="462">
        <f t="shared" si="86"/>
        <v>279.9255</v>
      </c>
      <c r="K137" s="462">
        <f t="shared" si="72"/>
        <v>11738.27</v>
      </c>
      <c r="L137" s="462">
        <v>1637.2872</v>
      </c>
      <c r="M137" s="462">
        <f t="shared" si="73"/>
        <v>13375.5572</v>
      </c>
      <c r="N137" s="462">
        <f t="shared" si="85"/>
        <v>16.7472317024057</v>
      </c>
      <c r="O137" s="148" t="s">
        <v>228</v>
      </c>
    </row>
    <row r="138" s="406" customFormat="1" customHeight="1" spans="1:15">
      <c r="A138" s="460">
        <v>2050204</v>
      </c>
      <c r="B138" s="461" t="s">
        <v>229</v>
      </c>
      <c r="C138" s="462">
        <v>10518.94</v>
      </c>
      <c r="D138" s="462">
        <v>826.532</v>
      </c>
      <c r="E138" s="462">
        <f t="shared" si="70"/>
        <v>11345.472</v>
      </c>
      <c r="F138" s="462">
        <v>436.87</v>
      </c>
      <c r="G138" s="462">
        <v>0</v>
      </c>
      <c r="H138" s="462">
        <v>1467.41</v>
      </c>
      <c r="I138" s="462"/>
      <c r="J138" s="462">
        <f t="shared" si="86"/>
        <v>26.103</v>
      </c>
      <c r="K138" s="462">
        <f t="shared" si="72"/>
        <v>12423.22</v>
      </c>
      <c r="L138" s="462">
        <v>852.635</v>
      </c>
      <c r="M138" s="462">
        <f t="shared" si="73"/>
        <v>13275.855</v>
      </c>
      <c r="N138" s="462">
        <f t="shared" si="85"/>
        <v>17.0145675737422</v>
      </c>
      <c r="O138" s="148" t="s">
        <v>230</v>
      </c>
    </row>
    <row r="139" s="406" customFormat="1" customHeight="1" spans="1:15">
      <c r="A139" s="460">
        <v>2050206</v>
      </c>
      <c r="B139" s="461" t="s">
        <v>231</v>
      </c>
      <c r="C139" s="462">
        <v>0</v>
      </c>
      <c r="D139" s="462"/>
      <c r="E139" s="462">
        <f t="shared" si="70"/>
        <v>0</v>
      </c>
      <c r="F139" s="462">
        <v>7</v>
      </c>
      <c r="G139" s="462">
        <v>0</v>
      </c>
      <c r="H139" s="462">
        <v>0</v>
      </c>
      <c r="I139" s="462"/>
      <c r="J139" s="462">
        <f t="shared" si="86"/>
        <v>0</v>
      </c>
      <c r="K139" s="462">
        <f t="shared" si="72"/>
        <v>7</v>
      </c>
      <c r="L139" s="462"/>
      <c r="M139" s="462">
        <f t="shared" si="73"/>
        <v>7</v>
      </c>
      <c r="N139" s="462"/>
      <c r="O139" s="148" t="s">
        <v>140</v>
      </c>
    </row>
    <row r="140" s="406" customFormat="1" customHeight="1" spans="1:15">
      <c r="A140" s="460">
        <v>2050299</v>
      </c>
      <c r="B140" s="461" t="s">
        <v>232</v>
      </c>
      <c r="C140" s="462">
        <v>6932.04</v>
      </c>
      <c r="D140" s="462">
        <v>475.2</v>
      </c>
      <c r="E140" s="462">
        <f t="shared" si="70"/>
        <v>7407.24</v>
      </c>
      <c r="F140" s="462">
        <v>2431.03</v>
      </c>
      <c r="G140" s="462">
        <v>0</v>
      </c>
      <c r="H140" s="462">
        <v>206.42</v>
      </c>
      <c r="I140" s="462"/>
      <c r="J140" s="462">
        <f t="shared" si="86"/>
        <v>978</v>
      </c>
      <c r="K140" s="462">
        <f t="shared" si="72"/>
        <v>9569.49</v>
      </c>
      <c r="L140" s="462">
        <v>1453.2</v>
      </c>
      <c r="M140" s="462">
        <f t="shared" si="73"/>
        <v>11022.69</v>
      </c>
      <c r="N140" s="462">
        <f t="shared" ref="N140:N142" si="87">(M140-E140)/E140*100</f>
        <v>48.809678098725</v>
      </c>
      <c r="O140" s="148" t="s">
        <v>233</v>
      </c>
    </row>
    <row r="141" s="406" customFormat="1" customHeight="1" spans="1:15">
      <c r="A141" s="460">
        <v>20503</v>
      </c>
      <c r="B141" s="461" t="s">
        <v>234</v>
      </c>
      <c r="C141" s="462">
        <f t="shared" ref="C141:H141" si="88">C142+C143+0+0</f>
        <v>1510.81</v>
      </c>
      <c r="D141" s="462">
        <f>SUM(D142:D143)</f>
        <v>18.826</v>
      </c>
      <c r="E141" s="462">
        <f t="shared" si="70"/>
        <v>1529.636</v>
      </c>
      <c r="F141" s="462">
        <f t="shared" si="88"/>
        <v>350.16</v>
      </c>
      <c r="G141" s="462">
        <f t="shared" si="88"/>
        <v>-4.38</v>
      </c>
      <c r="H141" s="462">
        <f t="shared" si="88"/>
        <v>90.77</v>
      </c>
      <c r="I141" s="462"/>
      <c r="J141" s="462">
        <f>J142+J143+J144</f>
        <v>9581.9518</v>
      </c>
      <c r="K141" s="462">
        <f t="shared" si="72"/>
        <v>1947.36</v>
      </c>
      <c r="L141" s="462">
        <f>L142+L143+L144</f>
        <v>9600.7778</v>
      </c>
      <c r="M141" s="462">
        <f t="shared" si="73"/>
        <v>11548.1378</v>
      </c>
      <c r="N141" s="472">
        <f t="shared" si="87"/>
        <v>654.959859731335</v>
      </c>
      <c r="O141" s="148"/>
    </row>
    <row r="142" s="406" customFormat="1" customHeight="1" spans="1:15">
      <c r="A142" s="460">
        <v>2050302</v>
      </c>
      <c r="B142" s="461" t="s">
        <v>235</v>
      </c>
      <c r="C142" s="462">
        <v>1510.75</v>
      </c>
      <c r="D142" s="462">
        <v>17.566</v>
      </c>
      <c r="E142" s="462">
        <f t="shared" si="70"/>
        <v>1528.316</v>
      </c>
      <c r="F142" s="462">
        <v>350.16</v>
      </c>
      <c r="G142" s="462">
        <v>-4.38</v>
      </c>
      <c r="H142" s="462">
        <v>90.77</v>
      </c>
      <c r="I142" s="462"/>
      <c r="J142" s="462">
        <f t="shared" ref="J142:J147" si="89">L142-D142</f>
        <v>381.9518</v>
      </c>
      <c r="K142" s="462">
        <f t="shared" si="72"/>
        <v>1947.3</v>
      </c>
      <c r="L142" s="462">
        <v>399.5178</v>
      </c>
      <c r="M142" s="462">
        <f t="shared" si="73"/>
        <v>2346.8178</v>
      </c>
      <c r="N142" s="462">
        <f t="shared" si="87"/>
        <v>53.5557960526488</v>
      </c>
      <c r="O142" s="148" t="s">
        <v>236</v>
      </c>
    </row>
    <row r="143" s="406" customFormat="1" customHeight="1" spans="1:15">
      <c r="A143" s="460">
        <v>2050303</v>
      </c>
      <c r="B143" s="461" t="s">
        <v>237</v>
      </c>
      <c r="C143" s="462">
        <v>0.06</v>
      </c>
      <c r="D143" s="462">
        <v>1.26</v>
      </c>
      <c r="E143" s="462">
        <f t="shared" si="70"/>
        <v>1.32</v>
      </c>
      <c r="F143" s="462">
        <v>0</v>
      </c>
      <c r="G143" s="462">
        <v>0</v>
      </c>
      <c r="H143" s="462">
        <v>0</v>
      </c>
      <c r="I143" s="462"/>
      <c r="J143" s="462">
        <f t="shared" si="89"/>
        <v>0</v>
      </c>
      <c r="K143" s="462">
        <f t="shared" si="72"/>
        <v>0.06</v>
      </c>
      <c r="L143" s="462">
        <v>1.26</v>
      </c>
      <c r="M143" s="462">
        <f t="shared" si="73"/>
        <v>1.32</v>
      </c>
      <c r="N143" s="462"/>
      <c r="O143" s="148"/>
    </row>
    <row r="144" s="406" customFormat="1" customHeight="1" spans="1:15">
      <c r="A144" s="460">
        <v>2050305</v>
      </c>
      <c r="B144" s="461" t="s">
        <v>238</v>
      </c>
      <c r="C144" s="462"/>
      <c r="D144" s="462"/>
      <c r="E144" s="462"/>
      <c r="F144" s="462"/>
      <c r="G144" s="462"/>
      <c r="H144" s="462"/>
      <c r="I144" s="462"/>
      <c r="J144" s="462">
        <v>9200</v>
      </c>
      <c r="K144" s="462"/>
      <c r="L144" s="462">
        <v>9200</v>
      </c>
      <c r="M144" s="462">
        <f t="shared" si="73"/>
        <v>9200</v>
      </c>
      <c r="N144" s="462"/>
      <c r="O144" s="148"/>
    </row>
    <row r="145" s="406" customFormat="1" customHeight="1" spans="1:15">
      <c r="A145" s="460">
        <v>20507</v>
      </c>
      <c r="B145" s="461" t="s">
        <v>239</v>
      </c>
      <c r="C145" s="462">
        <f t="shared" ref="C145:H145" si="90">C146+C147</f>
        <v>31.44</v>
      </c>
      <c r="D145" s="462"/>
      <c r="E145" s="462">
        <f t="shared" ref="E145:E148" si="91">C145+D145</f>
        <v>31.44</v>
      </c>
      <c r="F145" s="462">
        <f t="shared" si="90"/>
        <v>33.85</v>
      </c>
      <c r="G145" s="462">
        <f t="shared" si="90"/>
        <v>0</v>
      </c>
      <c r="H145" s="462">
        <f t="shared" si="90"/>
        <v>0</v>
      </c>
      <c r="I145" s="462"/>
      <c r="J145" s="462">
        <f>J146+J147</f>
        <v>118.99</v>
      </c>
      <c r="K145" s="462">
        <f t="shared" ref="K145:K148" si="92">C145+F145+G145+H145+I145</f>
        <v>65.29</v>
      </c>
      <c r="L145" s="462">
        <f>L146+L147</f>
        <v>118.99</v>
      </c>
      <c r="M145" s="462">
        <f t="shared" ref="M145:M149" si="93">K145+L145</f>
        <v>184.28</v>
      </c>
      <c r="N145" s="472">
        <f>(M145-E145)/E145*100</f>
        <v>486.132315521628</v>
      </c>
      <c r="O145" s="148"/>
    </row>
    <row r="146" s="406" customFormat="1" customHeight="1" spans="1:15">
      <c r="A146" s="460">
        <v>2050701</v>
      </c>
      <c r="B146" s="461" t="s">
        <v>240</v>
      </c>
      <c r="C146" s="462">
        <v>0.72</v>
      </c>
      <c r="D146" s="462"/>
      <c r="E146" s="462">
        <f t="shared" si="91"/>
        <v>0.72</v>
      </c>
      <c r="F146" s="462">
        <v>0</v>
      </c>
      <c r="G146" s="462">
        <v>0</v>
      </c>
      <c r="H146" s="462">
        <v>0</v>
      </c>
      <c r="I146" s="462"/>
      <c r="J146" s="462">
        <f t="shared" si="89"/>
        <v>118.99</v>
      </c>
      <c r="K146" s="462">
        <f t="shared" si="92"/>
        <v>0.72</v>
      </c>
      <c r="L146" s="462">
        <v>118.99</v>
      </c>
      <c r="M146" s="462">
        <f t="shared" si="93"/>
        <v>119.71</v>
      </c>
      <c r="N146" s="462"/>
      <c r="O146" s="135"/>
    </row>
    <row r="147" s="406" customFormat="1" customHeight="1" spans="1:15">
      <c r="A147" s="460">
        <v>2050799</v>
      </c>
      <c r="B147" s="461" t="s">
        <v>241</v>
      </c>
      <c r="C147" s="462">
        <v>30.72</v>
      </c>
      <c r="D147" s="462"/>
      <c r="E147" s="462">
        <f t="shared" si="91"/>
        <v>30.72</v>
      </c>
      <c r="F147" s="462">
        <v>33.85</v>
      </c>
      <c r="G147" s="462">
        <v>0</v>
      </c>
      <c r="H147" s="462">
        <v>0</v>
      </c>
      <c r="I147" s="462"/>
      <c r="J147" s="462">
        <f t="shared" si="89"/>
        <v>0</v>
      </c>
      <c r="K147" s="462">
        <f t="shared" si="92"/>
        <v>64.57</v>
      </c>
      <c r="L147" s="462"/>
      <c r="M147" s="462">
        <f t="shared" si="93"/>
        <v>64.57</v>
      </c>
      <c r="N147" s="462">
        <f t="shared" ref="N147:N152" si="94">(M147-E147)/E147*100</f>
        <v>110.188802083333</v>
      </c>
      <c r="O147" s="148" t="s">
        <v>140</v>
      </c>
    </row>
    <row r="148" s="406" customFormat="1" customHeight="1" spans="1:15">
      <c r="A148" s="460">
        <v>20508</v>
      </c>
      <c r="B148" s="461" t="s">
        <v>242</v>
      </c>
      <c r="C148" s="462">
        <f t="shared" ref="C148:H148" si="95">+C150</f>
        <v>1</v>
      </c>
      <c r="D148" s="462"/>
      <c r="E148" s="462">
        <f t="shared" si="91"/>
        <v>1</v>
      </c>
      <c r="F148" s="462">
        <f t="shared" si="95"/>
        <v>0</v>
      </c>
      <c r="G148" s="462">
        <f t="shared" si="95"/>
        <v>0</v>
      </c>
      <c r="H148" s="462">
        <f t="shared" si="95"/>
        <v>0</v>
      </c>
      <c r="I148" s="462"/>
      <c r="J148" s="462">
        <f>J149+J150</f>
        <v>30</v>
      </c>
      <c r="K148" s="462">
        <f t="shared" si="92"/>
        <v>1</v>
      </c>
      <c r="L148" s="462">
        <f>L149+L150</f>
        <v>30</v>
      </c>
      <c r="M148" s="462">
        <f t="shared" si="93"/>
        <v>31</v>
      </c>
      <c r="N148" s="472"/>
      <c r="O148" s="135"/>
    </row>
    <row r="149" s="406" customFormat="1" customHeight="1" spans="1:15">
      <c r="A149" s="460">
        <v>2050801</v>
      </c>
      <c r="B149" s="461" t="s">
        <v>243</v>
      </c>
      <c r="C149" s="462"/>
      <c r="D149" s="462"/>
      <c r="E149" s="462"/>
      <c r="F149" s="462"/>
      <c r="G149" s="462"/>
      <c r="H149" s="462"/>
      <c r="I149" s="462"/>
      <c r="J149" s="462">
        <v>30</v>
      </c>
      <c r="K149" s="462"/>
      <c r="L149" s="462">
        <v>30</v>
      </c>
      <c r="M149" s="462">
        <f t="shared" si="93"/>
        <v>30</v>
      </c>
      <c r="N149" s="462"/>
      <c r="O149" s="135"/>
    </row>
    <row r="150" s="406" customFormat="1" customHeight="1" spans="1:15">
      <c r="A150" s="460">
        <v>2050803</v>
      </c>
      <c r="B150" s="461" t="s">
        <v>244</v>
      </c>
      <c r="C150" s="462">
        <v>1</v>
      </c>
      <c r="D150" s="462"/>
      <c r="E150" s="462">
        <f t="shared" ref="E150:E176" si="96">C150+D150</f>
        <v>1</v>
      </c>
      <c r="F150" s="462">
        <v>0</v>
      </c>
      <c r="G150" s="462">
        <v>0</v>
      </c>
      <c r="H150" s="462">
        <v>0</v>
      </c>
      <c r="I150" s="462"/>
      <c r="J150" s="462">
        <f t="shared" ref="J150:J154" si="97">L150-D150</f>
        <v>0</v>
      </c>
      <c r="K150" s="462">
        <f t="shared" ref="K150:K196" si="98">C150+F150+G150+H150+I150</f>
        <v>1</v>
      </c>
      <c r="L150" s="462"/>
      <c r="M150" s="462">
        <f t="shared" ref="M150:M197" si="99">K150+L150</f>
        <v>1</v>
      </c>
      <c r="N150" s="462"/>
      <c r="O150" s="135"/>
    </row>
    <row r="151" s="406" customFormat="1" customHeight="1" spans="1:15">
      <c r="A151" s="460">
        <v>20509</v>
      </c>
      <c r="B151" s="461" t="s">
        <v>245</v>
      </c>
      <c r="C151" s="462">
        <f t="shared" ref="C151:H151" si="100">C152</f>
        <v>1331.83</v>
      </c>
      <c r="D151" s="462"/>
      <c r="E151" s="462">
        <f t="shared" si="96"/>
        <v>1331.83</v>
      </c>
      <c r="F151" s="462">
        <f t="shared" si="100"/>
        <v>800</v>
      </c>
      <c r="G151" s="462">
        <f t="shared" si="100"/>
        <v>0</v>
      </c>
      <c r="H151" s="462">
        <f t="shared" si="100"/>
        <v>0</v>
      </c>
      <c r="I151" s="462"/>
      <c r="J151" s="462"/>
      <c r="K151" s="462">
        <f t="shared" si="98"/>
        <v>2131.83</v>
      </c>
      <c r="L151" s="462">
        <f>D151+J151</f>
        <v>0</v>
      </c>
      <c r="M151" s="462">
        <f t="shared" si="99"/>
        <v>2131.83</v>
      </c>
      <c r="N151" s="472">
        <f t="shared" si="94"/>
        <v>60.0677263614726</v>
      </c>
      <c r="O151" s="148"/>
    </row>
    <row r="152" s="406" customFormat="1" customHeight="1" spans="1:15">
      <c r="A152" s="460">
        <v>2050999</v>
      </c>
      <c r="B152" s="461" t="s">
        <v>246</v>
      </c>
      <c r="C152" s="462">
        <v>1331.83</v>
      </c>
      <c r="D152" s="462"/>
      <c r="E152" s="462">
        <f t="shared" si="96"/>
        <v>1331.83</v>
      </c>
      <c r="F152" s="462">
        <v>800</v>
      </c>
      <c r="G152" s="462">
        <v>0</v>
      </c>
      <c r="H152" s="462">
        <v>0</v>
      </c>
      <c r="I152" s="462"/>
      <c r="J152" s="462">
        <f t="shared" si="97"/>
        <v>0</v>
      </c>
      <c r="K152" s="462">
        <f t="shared" si="98"/>
        <v>2131.83</v>
      </c>
      <c r="L152" s="462"/>
      <c r="M152" s="462">
        <f t="shared" si="99"/>
        <v>2131.83</v>
      </c>
      <c r="N152" s="462">
        <f t="shared" si="94"/>
        <v>60.0677263614726</v>
      </c>
      <c r="O152" s="148" t="s">
        <v>247</v>
      </c>
    </row>
    <row r="153" s="406" customFormat="1" customHeight="1" spans="1:15">
      <c r="A153" s="460">
        <v>20599</v>
      </c>
      <c r="B153" s="461" t="s">
        <v>248</v>
      </c>
      <c r="C153" s="462">
        <f t="shared" ref="C153:H153" si="101">C154</f>
        <v>11.58</v>
      </c>
      <c r="D153" s="462"/>
      <c r="E153" s="462">
        <f t="shared" si="96"/>
        <v>11.58</v>
      </c>
      <c r="F153" s="462">
        <f t="shared" si="101"/>
        <v>0</v>
      </c>
      <c r="G153" s="462">
        <f t="shared" si="101"/>
        <v>0</v>
      </c>
      <c r="H153" s="462">
        <f t="shared" si="101"/>
        <v>0</v>
      </c>
      <c r="I153" s="462"/>
      <c r="J153" s="462">
        <f>J154</f>
        <v>17.49</v>
      </c>
      <c r="K153" s="462">
        <f t="shared" si="98"/>
        <v>11.58</v>
      </c>
      <c r="L153" s="462">
        <f>L154</f>
        <v>17.49</v>
      </c>
      <c r="M153" s="462">
        <f t="shared" si="99"/>
        <v>29.07</v>
      </c>
      <c r="N153" s="472"/>
      <c r="O153" s="148"/>
    </row>
    <row r="154" s="406" customFormat="1" customHeight="1" spans="1:15">
      <c r="A154" s="460">
        <v>2059999</v>
      </c>
      <c r="B154" s="461" t="s">
        <v>248</v>
      </c>
      <c r="C154" s="462">
        <v>11.58</v>
      </c>
      <c r="D154" s="462"/>
      <c r="E154" s="462">
        <f t="shared" si="96"/>
        <v>11.58</v>
      </c>
      <c r="F154" s="462">
        <v>0</v>
      </c>
      <c r="G154" s="462">
        <v>0</v>
      </c>
      <c r="H154" s="462">
        <v>0</v>
      </c>
      <c r="I154" s="462"/>
      <c r="J154" s="462">
        <f t="shared" si="97"/>
        <v>17.49</v>
      </c>
      <c r="K154" s="462">
        <f t="shared" si="98"/>
        <v>11.58</v>
      </c>
      <c r="L154" s="462">
        <v>17.49</v>
      </c>
      <c r="M154" s="462">
        <f t="shared" si="99"/>
        <v>29.07</v>
      </c>
      <c r="N154" s="462"/>
      <c r="O154" s="135"/>
    </row>
    <row r="155" s="406" customFormat="1" customHeight="1" spans="1:15">
      <c r="A155" s="460">
        <v>206</v>
      </c>
      <c r="B155" s="461" t="s">
        <v>249</v>
      </c>
      <c r="C155" s="462">
        <f t="shared" ref="C155:H155" si="102">+C158+C160+C156</f>
        <v>191.8</v>
      </c>
      <c r="D155" s="462">
        <f t="shared" si="102"/>
        <v>0</v>
      </c>
      <c r="E155" s="462">
        <f t="shared" si="96"/>
        <v>191.8</v>
      </c>
      <c r="F155" s="462">
        <f t="shared" si="102"/>
        <v>128.5</v>
      </c>
      <c r="G155" s="462">
        <f t="shared" si="102"/>
        <v>0</v>
      </c>
      <c r="H155" s="462">
        <f t="shared" si="102"/>
        <v>0</v>
      </c>
      <c r="I155" s="462"/>
      <c r="J155" s="462">
        <f>+J158+J160+J156</f>
        <v>1211.19</v>
      </c>
      <c r="K155" s="462">
        <f t="shared" si="98"/>
        <v>320.3</v>
      </c>
      <c r="L155" s="462">
        <f>+L158+L160+L156</f>
        <v>1211.19</v>
      </c>
      <c r="M155" s="462">
        <f t="shared" si="99"/>
        <v>1531.49</v>
      </c>
      <c r="N155" s="473">
        <f>(M155-E155)/E155*100</f>
        <v>698.482794577685</v>
      </c>
      <c r="O155" s="135"/>
    </row>
    <row r="156" s="406" customFormat="1" customHeight="1" spans="1:15">
      <c r="A156" s="460">
        <v>20604</v>
      </c>
      <c r="B156" s="461" t="s">
        <v>250</v>
      </c>
      <c r="C156" s="462">
        <f t="shared" ref="C156:H156" si="103">C157</f>
        <v>0</v>
      </c>
      <c r="D156" s="462"/>
      <c r="E156" s="462">
        <f t="shared" si="96"/>
        <v>0</v>
      </c>
      <c r="F156" s="462">
        <f t="shared" si="103"/>
        <v>7.5</v>
      </c>
      <c r="G156" s="462">
        <f t="shared" si="103"/>
        <v>0</v>
      </c>
      <c r="H156" s="462">
        <f t="shared" si="103"/>
        <v>0</v>
      </c>
      <c r="I156" s="462"/>
      <c r="J156" s="462">
        <f>J157</f>
        <v>1055.91</v>
      </c>
      <c r="K156" s="462">
        <f t="shared" si="98"/>
        <v>7.5</v>
      </c>
      <c r="L156" s="462">
        <f>L157</f>
        <v>1055.91</v>
      </c>
      <c r="M156" s="462">
        <f t="shared" si="99"/>
        <v>1063.41</v>
      </c>
      <c r="N156" s="472"/>
      <c r="O156" s="148"/>
    </row>
    <row r="157" s="406" customFormat="1" customHeight="1" spans="1:15">
      <c r="A157" s="460" t="s">
        <v>251</v>
      </c>
      <c r="B157" s="461" t="s">
        <v>252</v>
      </c>
      <c r="C157" s="462">
        <v>0</v>
      </c>
      <c r="D157" s="462"/>
      <c r="E157" s="462">
        <f t="shared" si="96"/>
        <v>0</v>
      </c>
      <c r="F157" s="462">
        <v>7.5</v>
      </c>
      <c r="G157" s="462">
        <v>0</v>
      </c>
      <c r="H157" s="462">
        <v>0</v>
      </c>
      <c r="I157" s="462"/>
      <c r="J157" s="462">
        <v>1055.91</v>
      </c>
      <c r="K157" s="462">
        <f t="shared" si="98"/>
        <v>7.5</v>
      </c>
      <c r="L157" s="462">
        <v>1055.91</v>
      </c>
      <c r="M157" s="462">
        <f t="shared" si="99"/>
        <v>1063.41</v>
      </c>
      <c r="N157" s="462"/>
      <c r="O157" s="135" t="s">
        <v>253</v>
      </c>
    </row>
    <row r="158" s="406" customFormat="1" customHeight="1" spans="1:15">
      <c r="A158" s="460">
        <v>20607</v>
      </c>
      <c r="B158" s="461" t="s">
        <v>254</v>
      </c>
      <c r="C158" s="462">
        <f t="shared" ref="C158:H158" si="104">C159</f>
        <v>14</v>
      </c>
      <c r="D158" s="462"/>
      <c r="E158" s="462">
        <f t="shared" si="96"/>
        <v>14</v>
      </c>
      <c r="F158" s="462">
        <f t="shared" si="104"/>
        <v>0</v>
      </c>
      <c r="G158" s="462">
        <f t="shared" si="104"/>
        <v>0</v>
      </c>
      <c r="H158" s="462">
        <f t="shared" si="104"/>
        <v>0</v>
      </c>
      <c r="I158" s="462"/>
      <c r="J158" s="462"/>
      <c r="K158" s="462">
        <f t="shared" si="98"/>
        <v>14</v>
      </c>
      <c r="L158" s="462">
        <f>D158+J158</f>
        <v>0</v>
      </c>
      <c r="M158" s="462">
        <f t="shared" si="99"/>
        <v>14</v>
      </c>
      <c r="N158" s="472"/>
      <c r="O158" s="148"/>
    </row>
    <row r="159" s="406" customFormat="1" customHeight="1" spans="1:15">
      <c r="A159" s="460">
        <v>2060799</v>
      </c>
      <c r="B159" s="461" t="s">
        <v>255</v>
      </c>
      <c r="C159" s="462">
        <v>14</v>
      </c>
      <c r="D159" s="462"/>
      <c r="E159" s="462">
        <f t="shared" si="96"/>
        <v>14</v>
      </c>
      <c r="F159" s="462">
        <v>0</v>
      </c>
      <c r="G159" s="462">
        <v>0</v>
      </c>
      <c r="H159" s="462">
        <v>0</v>
      </c>
      <c r="I159" s="462"/>
      <c r="J159" s="462">
        <f t="shared" ref="J159:J169" si="105">L159-D159</f>
        <v>0</v>
      </c>
      <c r="K159" s="462">
        <f t="shared" si="98"/>
        <v>14</v>
      </c>
      <c r="L159" s="462"/>
      <c r="M159" s="462">
        <f t="shared" si="99"/>
        <v>14</v>
      </c>
      <c r="N159" s="472"/>
      <c r="O159" s="148"/>
    </row>
    <row r="160" s="406" customFormat="1" customHeight="1" spans="1:15">
      <c r="A160" s="460">
        <v>20699</v>
      </c>
      <c r="B160" s="461" t="s">
        <v>256</v>
      </c>
      <c r="C160" s="462">
        <f t="shared" ref="C160:H160" si="106">C161</f>
        <v>177.8</v>
      </c>
      <c r="D160" s="462"/>
      <c r="E160" s="462">
        <f t="shared" si="96"/>
        <v>177.8</v>
      </c>
      <c r="F160" s="462">
        <f t="shared" si="106"/>
        <v>121</v>
      </c>
      <c r="G160" s="462">
        <f t="shared" si="106"/>
        <v>0</v>
      </c>
      <c r="H160" s="462">
        <f t="shared" si="106"/>
        <v>0</v>
      </c>
      <c r="I160" s="462"/>
      <c r="J160" s="462">
        <f>J161</f>
        <v>155.28</v>
      </c>
      <c r="K160" s="462">
        <f t="shared" si="98"/>
        <v>298.8</v>
      </c>
      <c r="L160" s="462">
        <f>L161</f>
        <v>155.28</v>
      </c>
      <c r="M160" s="462">
        <f t="shared" si="99"/>
        <v>454.08</v>
      </c>
      <c r="N160" s="472">
        <f t="shared" ref="N160:N166" si="107">(M160-E160)/E160*100</f>
        <v>155.388076490439</v>
      </c>
      <c r="O160" s="148"/>
    </row>
    <row r="161" s="406" customFormat="1" customHeight="1" spans="1:15">
      <c r="A161" s="460">
        <v>2069999</v>
      </c>
      <c r="B161" s="461" t="s">
        <v>256</v>
      </c>
      <c r="C161" s="462">
        <v>177.8</v>
      </c>
      <c r="D161" s="462"/>
      <c r="E161" s="462">
        <f t="shared" si="96"/>
        <v>177.8</v>
      </c>
      <c r="F161" s="462">
        <v>121</v>
      </c>
      <c r="G161" s="462">
        <v>0</v>
      </c>
      <c r="H161" s="462">
        <v>0</v>
      </c>
      <c r="I161" s="462"/>
      <c r="J161" s="462">
        <f t="shared" si="105"/>
        <v>155.28</v>
      </c>
      <c r="K161" s="462">
        <f t="shared" si="98"/>
        <v>298.8</v>
      </c>
      <c r="L161" s="462">
        <v>155.28</v>
      </c>
      <c r="M161" s="462">
        <f t="shared" si="99"/>
        <v>454.08</v>
      </c>
      <c r="N161" s="472">
        <f t="shared" si="107"/>
        <v>155.388076490439</v>
      </c>
      <c r="O161" s="148" t="s">
        <v>140</v>
      </c>
    </row>
    <row r="162" s="406" customFormat="1" customHeight="1" spans="1:15">
      <c r="A162" s="460">
        <v>207</v>
      </c>
      <c r="B162" s="461" t="s">
        <v>257</v>
      </c>
      <c r="C162" s="462">
        <f t="shared" ref="C162:H162" si="108">C163+C170+C173+C175</f>
        <v>2939.54</v>
      </c>
      <c r="D162" s="462">
        <f t="shared" si="108"/>
        <v>0</v>
      </c>
      <c r="E162" s="462">
        <f t="shared" si="96"/>
        <v>2939.54</v>
      </c>
      <c r="F162" s="462">
        <f t="shared" si="108"/>
        <v>-175.61</v>
      </c>
      <c r="G162" s="462">
        <f t="shared" si="108"/>
        <v>0</v>
      </c>
      <c r="H162" s="462">
        <f t="shared" si="108"/>
        <v>69.74</v>
      </c>
      <c r="I162" s="462"/>
      <c r="J162" s="462">
        <f>J163+J170+J173+J175</f>
        <v>849.3</v>
      </c>
      <c r="K162" s="462">
        <f t="shared" si="98"/>
        <v>2833.67</v>
      </c>
      <c r="L162" s="462">
        <f>L163+L170+L173+L175</f>
        <v>849.3</v>
      </c>
      <c r="M162" s="462">
        <f t="shared" si="99"/>
        <v>3682.97</v>
      </c>
      <c r="N162" s="473">
        <f t="shared" si="107"/>
        <v>25.2906917408846</v>
      </c>
      <c r="O162" s="148"/>
    </row>
    <row r="163" s="406" customFormat="1" customHeight="1" spans="1:15">
      <c r="A163" s="460">
        <v>20701</v>
      </c>
      <c r="B163" s="461" t="s">
        <v>258</v>
      </c>
      <c r="C163" s="462">
        <f t="shared" ref="C163:H163" si="109">C164+C165+C166+C167+C168+C169</f>
        <v>537.58</v>
      </c>
      <c r="D163" s="462"/>
      <c r="E163" s="462">
        <f t="shared" si="96"/>
        <v>537.58</v>
      </c>
      <c r="F163" s="462">
        <f t="shared" si="109"/>
        <v>12.23</v>
      </c>
      <c r="G163" s="462">
        <f t="shared" si="109"/>
        <v>0</v>
      </c>
      <c r="H163" s="462">
        <f t="shared" si="109"/>
        <v>54.98</v>
      </c>
      <c r="I163" s="462"/>
      <c r="J163" s="462">
        <f>J164+J165+J166+J167+J168+J169</f>
        <v>768.5</v>
      </c>
      <c r="K163" s="462">
        <f t="shared" si="98"/>
        <v>604.79</v>
      </c>
      <c r="L163" s="462">
        <f>L164+L165+L166+L167+L168+L169</f>
        <v>768.5</v>
      </c>
      <c r="M163" s="462">
        <f t="shared" si="99"/>
        <v>1373.29</v>
      </c>
      <c r="N163" s="472">
        <f t="shared" si="107"/>
        <v>155.457792328584</v>
      </c>
      <c r="O163" s="148"/>
    </row>
    <row r="164" s="406" customFormat="1" customHeight="1" spans="1:15">
      <c r="A164" s="460">
        <v>2070101</v>
      </c>
      <c r="B164" s="461" t="s">
        <v>75</v>
      </c>
      <c r="C164" s="462">
        <v>212.41</v>
      </c>
      <c r="D164" s="462"/>
      <c r="E164" s="462">
        <f t="shared" si="96"/>
        <v>212.41</v>
      </c>
      <c r="F164" s="462">
        <v>6.74</v>
      </c>
      <c r="G164" s="462">
        <v>0</v>
      </c>
      <c r="H164" s="462">
        <v>23.34</v>
      </c>
      <c r="I164" s="462"/>
      <c r="J164" s="462">
        <f t="shared" si="105"/>
        <v>0</v>
      </c>
      <c r="K164" s="462">
        <f t="shared" si="98"/>
        <v>242.49</v>
      </c>
      <c r="L164" s="462"/>
      <c r="M164" s="462">
        <f t="shared" si="99"/>
        <v>242.49</v>
      </c>
      <c r="N164" s="472">
        <f t="shared" si="107"/>
        <v>14.1612918412504</v>
      </c>
      <c r="O164" s="148" t="s">
        <v>259</v>
      </c>
    </row>
    <row r="165" s="406" customFormat="1" customHeight="1" spans="1:15">
      <c r="A165" s="460">
        <v>2070104</v>
      </c>
      <c r="B165" s="461" t="s">
        <v>260</v>
      </c>
      <c r="C165" s="462">
        <v>20.58</v>
      </c>
      <c r="D165" s="462"/>
      <c r="E165" s="462">
        <f t="shared" si="96"/>
        <v>20.58</v>
      </c>
      <c r="F165" s="462">
        <v>0.25</v>
      </c>
      <c r="G165" s="462">
        <v>0</v>
      </c>
      <c r="H165" s="462">
        <v>3.13</v>
      </c>
      <c r="I165" s="462"/>
      <c r="J165" s="462">
        <f t="shared" si="105"/>
        <v>0</v>
      </c>
      <c r="K165" s="462">
        <f t="shared" si="98"/>
        <v>23.96</v>
      </c>
      <c r="L165" s="462"/>
      <c r="M165" s="462">
        <f t="shared" si="99"/>
        <v>23.96</v>
      </c>
      <c r="N165" s="472">
        <f t="shared" si="107"/>
        <v>16.4237123420797</v>
      </c>
      <c r="O165" s="148" t="s">
        <v>261</v>
      </c>
    </row>
    <row r="166" s="406" customFormat="1" customHeight="1" spans="1:15">
      <c r="A166" s="460">
        <v>2070109</v>
      </c>
      <c r="B166" s="461" t="s">
        <v>262</v>
      </c>
      <c r="C166" s="462">
        <v>144.59</v>
      </c>
      <c r="D166" s="462"/>
      <c r="E166" s="462">
        <f t="shared" si="96"/>
        <v>144.59</v>
      </c>
      <c r="F166" s="462">
        <v>5.24</v>
      </c>
      <c r="G166" s="462">
        <v>0</v>
      </c>
      <c r="H166" s="462">
        <v>28.51</v>
      </c>
      <c r="I166" s="462"/>
      <c r="J166" s="462">
        <f t="shared" si="105"/>
        <v>0</v>
      </c>
      <c r="K166" s="462">
        <f t="shared" si="98"/>
        <v>178.34</v>
      </c>
      <c r="L166" s="462"/>
      <c r="M166" s="462">
        <f t="shared" si="99"/>
        <v>178.34</v>
      </c>
      <c r="N166" s="472">
        <f t="shared" si="107"/>
        <v>23.3418631993914</v>
      </c>
      <c r="O166" s="148" t="s">
        <v>263</v>
      </c>
    </row>
    <row r="167" s="406" customFormat="1" customHeight="1" spans="1:15">
      <c r="A167" s="460">
        <v>2070112</v>
      </c>
      <c r="B167" s="461" t="s">
        <v>264</v>
      </c>
      <c r="C167" s="462">
        <v>2</v>
      </c>
      <c r="D167" s="462"/>
      <c r="E167" s="462">
        <f t="shared" si="96"/>
        <v>2</v>
      </c>
      <c r="F167" s="462">
        <v>0</v>
      </c>
      <c r="G167" s="462">
        <v>0</v>
      </c>
      <c r="H167" s="462">
        <v>0</v>
      </c>
      <c r="I167" s="462"/>
      <c r="J167" s="462">
        <f t="shared" si="105"/>
        <v>0</v>
      </c>
      <c r="K167" s="462">
        <f t="shared" si="98"/>
        <v>2</v>
      </c>
      <c r="L167" s="462"/>
      <c r="M167" s="462">
        <f t="shared" si="99"/>
        <v>2</v>
      </c>
      <c r="N167" s="472"/>
      <c r="O167" s="148"/>
    </row>
    <row r="168" s="406" customFormat="1" customHeight="1" spans="1:15">
      <c r="A168" s="460">
        <v>2070113</v>
      </c>
      <c r="B168" s="461" t="s">
        <v>265</v>
      </c>
      <c r="C168" s="462">
        <v>6</v>
      </c>
      <c r="D168" s="462"/>
      <c r="E168" s="462">
        <f t="shared" si="96"/>
        <v>6</v>
      </c>
      <c r="F168" s="462">
        <v>0</v>
      </c>
      <c r="G168" s="462">
        <v>0</v>
      </c>
      <c r="H168" s="462">
        <v>0</v>
      </c>
      <c r="I168" s="462"/>
      <c r="J168" s="462">
        <f t="shared" si="105"/>
        <v>0</v>
      </c>
      <c r="K168" s="462">
        <f t="shared" si="98"/>
        <v>6</v>
      </c>
      <c r="L168" s="462"/>
      <c r="M168" s="462">
        <f t="shared" si="99"/>
        <v>6</v>
      </c>
      <c r="N168" s="472"/>
      <c r="O168" s="135"/>
    </row>
    <row r="169" s="406" customFormat="1" customHeight="1" spans="1:15">
      <c r="A169" s="460">
        <v>2070199</v>
      </c>
      <c r="B169" s="461" t="s">
        <v>266</v>
      </c>
      <c r="C169" s="462">
        <v>152</v>
      </c>
      <c r="D169" s="462"/>
      <c r="E169" s="462">
        <f t="shared" si="96"/>
        <v>152</v>
      </c>
      <c r="F169" s="462">
        <v>0</v>
      </c>
      <c r="G169" s="462">
        <v>0</v>
      </c>
      <c r="H169" s="462">
        <v>0</v>
      </c>
      <c r="I169" s="462"/>
      <c r="J169" s="462">
        <f t="shared" si="105"/>
        <v>768.5</v>
      </c>
      <c r="K169" s="462">
        <f t="shared" si="98"/>
        <v>152</v>
      </c>
      <c r="L169" s="462">
        <v>768.5</v>
      </c>
      <c r="M169" s="462">
        <f t="shared" si="99"/>
        <v>920.5</v>
      </c>
      <c r="N169" s="472"/>
      <c r="O169" s="135"/>
    </row>
    <row r="170" s="406" customFormat="1" customHeight="1" spans="1:15">
      <c r="A170" s="460">
        <v>20702</v>
      </c>
      <c r="B170" s="461" t="s">
        <v>267</v>
      </c>
      <c r="C170" s="462">
        <f t="shared" ref="C170:H170" si="110">C171+C172</f>
        <v>2</v>
      </c>
      <c r="D170" s="462"/>
      <c r="E170" s="462">
        <f t="shared" si="96"/>
        <v>2</v>
      </c>
      <c r="F170" s="462">
        <f t="shared" si="110"/>
        <v>0</v>
      </c>
      <c r="G170" s="462">
        <f t="shared" si="110"/>
        <v>0</v>
      </c>
      <c r="H170" s="462">
        <f t="shared" si="110"/>
        <v>14.76</v>
      </c>
      <c r="I170" s="462"/>
      <c r="J170" s="462"/>
      <c r="K170" s="462">
        <f t="shared" si="98"/>
        <v>16.76</v>
      </c>
      <c r="L170" s="462">
        <f>D170+J170</f>
        <v>0</v>
      </c>
      <c r="M170" s="462">
        <f t="shared" si="99"/>
        <v>16.76</v>
      </c>
      <c r="N170" s="472">
        <f>(M170-E170)/E170*100</f>
        <v>738</v>
      </c>
      <c r="O170" s="135"/>
    </row>
    <row r="171" s="406" customFormat="1" customHeight="1" spans="1:15">
      <c r="A171" s="460">
        <v>2070204</v>
      </c>
      <c r="B171" s="461" t="s">
        <v>268</v>
      </c>
      <c r="C171" s="462">
        <v>2</v>
      </c>
      <c r="D171" s="462"/>
      <c r="E171" s="462">
        <f t="shared" si="96"/>
        <v>2</v>
      </c>
      <c r="F171" s="462">
        <v>0</v>
      </c>
      <c r="G171" s="462">
        <v>0</v>
      </c>
      <c r="H171" s="462">
        <v>0</v>
      </c>
      <c r="I171" s="462"/>
      <c r="J171" s="462">
        <f t="shared" ref="J171:J174" si="111">L171-D171</f>
        <v>0</v>
      </c>
      <c r="K171" s="462">
        <f t="shared" si="98"/>
        <v>2</v>
      </c>
      <c r="L171" s="462"/>
      <c r="M171" s="462">
        <f t="shared" si="99"/>
        <v>2</v>
      </c>
      <c r="N171" s="472"/>
      <c r="O171" s="148"/>
    </row>
    <row r="172" s="406" customFormat="1" customHeight="1" spans="1:15">
      <c r="A172" s="460">
        <v>2070205</v>
      </c>
      <c r="B172" s="461" t="s">
        <v>269</v>
      </c>
      <c r="C172" s="462">
        <v>0</v>
      </c>
      <c r="D172" s="462"/>
      <c r="E172" s="462">
        <f t="shared" si="96"/>
        <v>0</v>
      </c>
      <c r="F172" s="462">
        <v>0</v>
      </c>
      <c r="G172" s="462">
        <v>0</v>
      </c>
      <c r="H172" s="462">
        <v>14.76</v>
      </c>
      <c r="I172" s="462"/>
      <c r="J172" s="462">
        <f t="shared" si="111"/>
        <v>0</v>
      </c>
      <c r="K172" s="462">
        <f t="shared" si="98"/>
        <v>14.76</v>
      </c>
      <c r="L172" s="462"/>
      <c r="M172" s="462">
        <f t="shared" si="99"/>
        <v>14.76</v>
      </c>
      <c r="N172" s="472"/>
      <c r="O172" s="148" t="s">
        <v>270</v>
      </c>
    </row>
    <row r="173" s="406" customFormat="1" customHeight="1" spans="1:15">
      <c r="A173" s="460">
        <v>20703</v>
      </c>
      <c r="B173" s="461" t="s">
        <v>271</v>
      </c>
      <c r="C173" s="462">
        <f t="shared" ref="C173:H173" si="112">C174</f>
        <v>7</v>
      </c>
      <c r="D173" s="462"/>
      <c r="E173" s="462">
        <f t="shared" si="96"/>
        <v>7</v>
      </c>
      <c r="F173" s="462">
        <f t="shared" si="112"/>
        <v>0</v>
      </c>
      <c r="G173" s="462">
        <f t="shared" si="112"/>
        <v>0</v>
      </c>
      <c r="H173" s="462">
        <f t="shared" si="112"/>
        <v>0</v>
      </c>
      <c r="I173" s="462"/>
      <c r="J173" s="462"/>
      <c r="K173" s="462">
        <f t="shared" si="98"/>
        <v>7</v>
      </c>
      <c r="L173" s="462">
        <f>D173+J173</f>
        <v>0</v>
      </c>
      <c r="M173" s="462">
        <f t="shared" si="99"/>
        <v>7</v>
      </c>
      <c r="N173" s="472"/>
      <c r="O173" s="148"/>
    </row>
    <row r="174" s="406" customFormat="1" customHeight="1" spans="1:15">
      <c r="A174" s="460">
        <v>2070308</v>
      </c>
      <c r="B174" s="461" t="s">
        <v>272</v>
      </c>
      <c r="C174" s="462">
        <v>7</v>
      </c>
      <c r="D174" s="462"/>
      <c r="E174" s="462">
        <f t="shared" si="96"/>
        <v>7</v>
      </c>
      <c r="F174" s="462">
        <v>0</v>
      </c>
      <c r="G174" s="462">
        <v>0</v>
      </c>
      <c r="H174" s="462">
        <v>0</v>
      </c>
      <c r="I174" s="462"/>
      <c r="J174" s="462">
        <f t="shared" si="111"/>
        <v>0</v>
      </c>
      <c r="K174" s="462">
        <f t="shared" si="98"/>
        <v>7</v>
      </c>
      <c r="L174" s="462"/>
      <c r="M174" s="462">
        <f t="shared" si="99"/>
        <v>7</v>
      </c>
      <c r="N174" s="472"/>
      <c r="O174" s="148"/>
    </row>
    <row r="175" s="406" customFormat="1" customHeight="1" spans="1:15">
      <c r="A175" s="460">
        <v>20799</v>
      </c>
      <c r="B175" s="461" t="s">
        <v>273</v>
      </c>
      <c r="C175" s="462">
        <f t="shared" ref="C175:H175" si="113">C176</f>
        <v>2392.96</v>
      </c>
      <c r="D175" s="462"/>
      <c r="E175" s="462">
        <f t="shared" si="96"/>
        <v>2392.96</v>
      </c>
      <c r="F175" s="462">
        <f t="shared" si="113"/>
        <v>-187.84</v>
      </c>
      <c r="G175" s="462">
        <f t="shared" si="113"/>
        <v>0</v>
      </c>
      <c r="H175" s="462">
        <f t="shared" si="113"/>
        <v>0</v>
      </c>
      <c r="I175" s="462"/>
      <c r="J175" s="462">
        <f>J176</f>
        <v>80.8</v>
      </c>
      <c r="K175" s="462">
        <f t="shared" si="98"/>
        <v>2205.12</v>
      </c>
      <c r="L175" s="462">
        <f>L176</f>
        <v>80.8</v>
      </c>
      <c r="M175" s="462">
        <f t="shared" si="99"/>
        <v>2285.92</v>
      </c>
      <c r="N175" s="472">
        <f t="shared" ref="N175:N184" si="114">(M175-E175)/E175*100</f>
        <v>-4.47312115538914</v>
      </c>
      <c r="O175" s="148"/>
    </row>
    <row r="176" s="406" customFormat="1" customHeight="1" spans="1:15">
      <c r="A176" s="460">
        <v>2079999</v>
      </c>
      <c r="B176" s="461" t="s">
        <v>273</v>
      </c>
      <c r="C176" s="462">
        <v>2392.96</v>
      </c>
      <c r="D176" s="462"/>
      <c r="E176" s="462">
        <f t="shared" si="96"/>
        <v>2392.96</v>
      </c>
      <c r="F176" s="462">
        <v>-187.84</v>
      </c>
      <c r="G176" s="462">
        <v>0</v>
      </c>
      <c r="H176" s="462">
        <v>0</v>
      </c>
      <c r="I176" s="462"/>
      <c r="J176" s="462">
        <f t="shared" ref="J176:J182" si="115">L176-D176</f>
        <v>80.8</v>
      </c>
      <c r="K176" s="462">
        <f t="shared" si="98"/>
        <v>2205.12</v>
      </c>
      <c r="L176" s="462">
        <v>80.8</v>
      </c>
      <c r="M176" s="462">
        <f t="shared" si="99"/>
        <v>2285.92</v>
      </c>
      <c r="N176" s="472">
        <f t="shared" si="114"/>
        <v>-4.47312115538914</v>
      </c>
      <c r="O176" s="148" t="s">
        <v>274</v>
      </c>
    </row>
    <row r="177" s="406" customFormat="1" customHeight="1" spans="1:256">
      <c r="A177" s="460">
        <v>208</v>
      </c>
      <c r="B177" s="461" t="s">
        <v>275</v>
      </c>
      <c r="C177" s="462">
        <f>C178+C183+C189+C196+C199+C205+C211+C217+C223+C226+C229+C232+C235+C237+C241+C247-0.3</f>
        <v>16436.38</v>
      </c>
      <c r="D177" s="462">
        <f>D178+D183+D189+D196+D199+D205+D211+D217+D223+D226+D229+D232+D235+D237+D241+D247+1</f>
        <v>12602.3516</v>
      </c>
      <c r="E177" s="462">
        <f>C177+D177-0.95</f>
        <v>29037.7816</v>
      </c>
      <c r="F177" s="462">
        <f t="shared" ref="F177:H177" si="116">F178+F183+F189+F196+F199+F205+F211+F217+F223+F226+F229+F232+F235+F237+F241+F247</f>
        <v>4023.9942</v>
      </c>
      <c r="G177" s="462">
        <f t="shared" si="116"/>
        <v>-4</v>
      </c>
      <c r="H177" s="462">
        <f t="shared" si="116"/>
        <v>1261.0109</v>
      </c>
      <c r="I177" s="462"/>
      <c r="J177" s="462">
        <f>J178+J183+J189+J196+J199+J205+J211+J217+J223+J226+J229+J232+J235+J237+J241+J247-0.3</f>
        <v>2567.879</v>
      </c>
      <c r="K177" s="462">
        <f t="shared" si="98"/>
        <v>21717.3851</v>
      </c>
      <c r="L177" s="462">
        <f>L178+L183+L189+L196+L199+L205+L211+L217+L223+L226+L229+L232+L235+L237+L241+L247</f>
        <v>15169.5306</v>
      </c>
      <c r="M177" s="462">
        <f t="shared" si="99"/>
        <v>36886.9157</v>
      </c>
      <c r="N177" s="473">
        <f t="shared" si="114"/>
        <v>27.0307636035117</v>
      </c>
      <c r="O177" s="148"/>
      <c r="IV177" s="406">
        <f>SUBTOTAL(9,A177:IU177)</f>
        <v>139934.259463604</v>
      </c>
    </row>
    <row r="178" s="406" customFormat="1" customHeight="1" spans="1:15">
      <c r="A178" s="460">
        <v>20801</v>
      </c>
      <c r="B178" s="461" t="s">
        <v>276</v>
      </c>
      <c r="C178" s="462">
        <f t="shared" ref="C178:H178" si="117">C179+C180+C181+C182</f>
        <v>667.71</v>
      </c>
      <c r="D178" s="462">
        <f>SUM(D179:D182)</f>
        <v>39.5</v>
      </c>
      <c r="E178" s="462">
        <f t="shared" ref="E178:E196" si="118">C178+D178</f>
        <v>707.21</v>
      </c>
      <c r="F178" s="462">
        <f t="shared" si="117"/>
        <v>39.91</v>
      </c>
      <c r="G178" s="462">
        <f t="shared" si="117"/>
        <v>-4</v>
      </c>
      <c r="H178" s="462">
        <f t="shared" si="117"/>
        <v>236.36</v>
      </c>
      <c r="I178" s="462"/>
      <c r="J178" s="462">
        <f>J179+J180+J181+J182</f>
        <v>202.3</v>
      </c>
      <c r="K178" s="462">
        <f t="shared" si="98"/>
        <v>939.98</v>
      </c>
      <c r="L178" s="462">
        <f>L179+L180+L181+L182</f>
        <v>241.8</v>
      </c>
      <c r="M178" s="462">
        <f t="shared" si="99"/>
        <v>1181.78</v>
      </c>
      <c r="N178" s="472">
        <f t="shared" si="114"/>
        <v>67.10453754896</v>
      </c>
      <c r="O178" s="148"/>
    </row>
    <row r="179" s="406" customFormat="1" customHeight="1" spans="1:15">
      <c r="A179" s="460">
        <v>2080101</v>
      </c>
      <c r="B179" s="461" t="s">
        <v>75</v>
      </c>
      <c r="C179" s="462">
        <v>375.51</v>
      </c>
      <c r="D179" s="462"/>
      <c r="E179" s="462">
        <f t="shared" si="118"/>
        <v>375.51</v>
      </c>
      <c r="F179" s="462">
        <v>12.73</v>
      </c>
      <c r="G179" s="462">
        <v>0</v>
      </c>
      <c r="H179" s="462">
        <v>28.32</v>
      </c>
      <c r="I179" s="462"/>
      <c r="J179" s="462">
        <f t="shared" si="115"/>
        <v>0</v>
      </c>
      <c r="K179" s="462">
        <f t="shared" si="98"/>
        <v>416.56</v>
      </c>
      <c r="L179" s="462"/>
      <c r="M179" s="462">
        <f t="shared" si="99"/>
        <v>416.56</v>
      </c>
      <c r="N179" s="472">
        <f t="shared" si="114"/>
        <v>10.9317994194562</v>
      </c>
      <c r="O179" s="148" t="s">
        <v>153</v>
      </c>
    </row>
    <row r="180" s="406" customFormat="1" customHeight="1" spans="1:15">
      <c r="A180" s="460">
        <v>2080102</v>
      </c>
      <c r="B180" s="461" t="s">
        <v>97</v>
      </c>
      <c r="C180" s="462">
        <v>57</v>
      </c>
      <c r="D180" s="462"/>
      <c r="E180" s="462">
        <f t="shared" si="118"/>
        <v>57</v>
      </c>
      <c r="F180" s="462">
        <v>20</v>
      </c>
      <c r="G180" s="462">
        <v>0</v>
      </c>
      <c r="H180" s="462">
        <v>0</v>
      </c>
      <c r="I180" s="462"/>
      <c r="J180" s="462">
        <f t="shared" si="115"/>
        <v>0</v>
      </c>
      <c r="K180" s="462">
        <f t="shared" si="98"/>
        <v>77</v>
      </c>
      <c r="L180" s="462"/>
      <c r="M180" s="462">
        <f t="shared" si="99"/>
        <v>77</v>
      </c>
      <c r="N180" s="472">
        <f t="shared" si="114"/>
        <v>35.0877192982456</v>
      </c>
      <c r="O180" s="148" t="s">
        <v>140</v>
      </c>
    </row>
    <row r="181" s="406" customFormat="1" customHeight="1" spans="1:15">
      <c r="A181" s="460">
        <v>2080111</v>
      </c>
      <c r="B181" s="461" t="s">
        <v>277</v>
      </c>
      <c r="C181" s="462">
        <v>114.58</v>
      </c>
      <c r="D181" s="462"/>
      <c r="E181" s="462">
        <f t="shared" si="118"/>
        <v>114.58</v>
      </c>
      <c r="F181" s="462">
        <v>7.18</v>
      </c>
      <c r="G181" s="462">
        <v>0</v>
      </c>
      <c r="H181" s="462">
        <v>41.85</v>
      </c>
      <c r="I181" s="462"/>
      <c r="J181" s="462">
        <f t="shared" si="115"/>
        <v>0</v>
      </c>
      <c r="K181" s="462">
        <f t="shared" si="98"/>
        <v>163.61</v>
      </c>
      <c r="L181" s="462"/>
      <c r="M181" s="462">
        <f t="shared" si="99"/>
        <v>163.61</v>
      </c>
      <c r="N181" s="472">
        <f t="shared" si="114"/>
        <v>42.7910630127422</v>
      </c>
      <c r="O181" s="148" t="s">
        <v>278</v>
      </c>
    </row>
    <row r="182" s="406" customFormat="1" customHeight="1" spans="1:15">
      <c r="A182" s="460">
        <v>2080199</v>
      </c>
      <c r="B182" s="461" t="s">
        <v>279</v>
      </c>
      <c r="C182" s="462">
        <v>120.62</v>
      </c>
      <c r="D182" s="462">
        <v>39.5</v>
      </c>
      <c r="E182" s="462">
        <f t="shared" si="118"/>
        <v>160.12</v>
      </c>
      <c r="F182" s="462">
        <v>0</v>
      </c>
      <c r="G182" s="462">
        <v>-4</v>
      </c>
      <c r="H182" s="462">
        <v>166.19</v>
      </c>
      <c r="I182" s="462"/>
      <c r="J182" s="462">
        <f t="shared" si="115"/>
        <v>202.3</v>
      </c>
      <c r="K182" s="462">
        <f t="shared" si="98"/>
        <v>282.81</v>
      </c>
      <c r="L182" s="462">
        <v>241.8</v>
      </c>
      <c r="M182" s="462">
        <f t="shared" si="99"/>
        <v>524.61</v>
      </c>
      <c r="N182" s="472">
        <f t="shared" si="114"/>
        <v>227.635523357482</v>
      </c>
      <c r="O182" s="148" t="s">
        <v>280</v>
      </c>
    </row>
    <row r="183" s="406" customFormat="1" customHeight="1" spans="1:15">
      <c r="A183" s="460">
        <v>20802</v>
      </c>
      <c r="B183" s="461" t="s">
        <v>281</v>
      </c>
      <c r="C183" s="462">
        <f t="shared" ref="C183:H183" si="119">C184+C185+C186+C187+C188</f>
        <v>535.05</v>
      </c>
      <c r="D183" s="462">
        <f>SUM(D184:D188)</f>
        <v>131.2</v>
      </c>
      <c r="E183" s="462">
        <f t="shared" si="118"/>
        <v>666.25</v>
      </c>
      <c r="F183" s="462">
        <f t="shared" si="119"/>
        <v>89.81</v>
      </c>
      <c r="G183" s="462">
        <f t="shared" si="119"/>
        <v>0</v>
      </c>
      <c r="H183" s="462">
        <f t="shared" si="119"/>
        <v>13.66</v>
      </c>
      <c r="I183" s="462"/>
      <c r="J183" s="462">
        <f>J184+J185+J186+J187+J188</f>
        <v>83.5</v>
      </c>
      <c r="K183" s="462">
        <f t="shared" si="98"/>
        <v>638.52</v>
      </c>
      <c r="L183" s="462">
        <f>L184+L185+L186+L187+L188</f>
        <v>214.7</v>
      </c>
      <c r="M183" s="462">
        <f t="shared" si="99"/>
        <v>853.22</v>
      </c>
      <c r="N183" s="472">
        <f t="shared" si="114"/>
        <v>28.0630393996247</v>
      </c>
      <c r="O183" s="148"/>
    </row>
    <row r="184" s="406" customFormat="1" customHeight="1" spans="1:15">
      <c r="A184" s="460">
        <v>2080201</v>
      </c>
      <c r="B184" s="461" t="s">
        <v>75</v>
      </c>
      <c r="C184" s="462">
        <v>222.55</v>
      </c>
      <c r="D184" s="462"/>
      <c r="E184" s="462">
        <f t="shared" si="118"/>
        <v>222.55</v>
      </c>
      <c r="F184" s="462">
        <v>7.75</v>
      </c>
      <c r="G184" s="462">
        <v>0</v>
      </c>
      <c r="H184" s="462">
        <v>10.13</v>
      </c>
      <c r="I184" s="462"/>
      <c r="J184" s="462">
        <f t="shared" ref="J184:J188" si="120">L184-D184</f>
        <v>0</v>
      </c>
      <c r="K184" s="462">
        <f t="shared" si="98"/>
        <v>240.43</v>
      </c>
      <c r="L184" s="462"/>
      <c r="M184" s="462">
        <f t="shared" si="99"/>
        <v>240.43</v>
      </c>
      <c r="N184" s="472">
        <f t="shared" si="114"/>
        <v>8.03414962929678</v>
      </c>
      <c r="O184" s="148" t="s">
        <v>153</v>
      </c>
    </row>
    <row r="185" s="406" customFormat="1" customHeight="1" spans="1:15">
      <c r="A185" s="460">
        <v>2080206</v>
      </c>
      <c r="B185" s="461" t="s">
        <v>231</v>
      </c>
      <c r="C185" s="462">
        <v>17</v>
      </c>
      <c r="D185" s="462"/>
      <c r="E185" s="462">
        <f t="shared" si="118"/>
        <v>17</v>
      </c>
      <c r="F185" s="462">
        <v>0</v>
      </c>
      <c r="G185" s="462">
        <v>0</v>
      </c>
      <c r="H185" s="462">
        <v>0</v>
      </c>
      <c r="I185" s="462"/>
      <c r="J185" s="462">
        <f t="shared" si="120"/>
        <v>0</v>
      </c>
      <c r="K185" s="462">
        <f t="shared" si="98"/>
        <v>17</v>
      </c>
      <c r="L185" s="462"/>
      <c r="M185" s="462">
        <f t="shared" si="99"/>
        <v>17</v>
      </c>
      <c r="N185" s="472"/>
      <c r="O185" s="148"/>
    </row>
    <row r="186" s="406" customFormat="1" customHeight="1" spans="1:15">
      <c r="A186" s="460">
        <v>2080207</v>
      </c>
      <c r="B186" s="461" t="s">
        <v>282</v>
      </c>
      <c r="C186" s="462">
        <v>60.72</v>
      </c>
      <c r="D186" s="462"/>
      <c r="E186" s="462">
        <f t="shared" si="118"/>
        <v>60.72</v>
      </c>
      <c r="F186" s="462">
        <v>0</v>
      </c>
      <c r="G186" s="462">
        <v>0</v>
      </c>
      <c r="H186" s="462">
        <v>0</v>
      </c>
      <c r="I186" s="462"/>
      <c r="J186" s="462">
        <f t="shared" si="120"/>
        <v>0</v>
      </c>
      <c r="K186" s="462">
        <f t="shared" si="98"/>
        <v>60.72</v>
      </c>
      <c r="L186" s="462"/>
      <c r="M186" s="462">
        <f t="shared" si="99"/>
        <v>60.72</v>
      </c>
      <c r="N186" s="472"/>
      <c r="O186" s="148"/>
    </row>
    <row r="187" s="406" customFormat="1" customHeight="1" spans="1:15">
      <c r="A187" s="460">
        <v>2080208</v>
      </c>
      <c r="B187" s="461" t="s">
        <v>283</v>
      </c>
      <c r="C187" s="462">
        <v>206.4</v>
      </c>
      <c r="D187" s="462">
        <v>20.2</v>
      </c>
      <c r="E187" s="462">
        <f t="shared" si="118"/>
        <v>226.6</v>
      </c>
      <c r="F187" s="462">
        <v>80.4</v>
      </c>
      <c r="G187" s="462">
        <v>0</v>
      </c>
      <c r="H187" s="462">
        <v>0</v>
      </c>
      <c r="I187" s="462"/>
      <c r="J187" s="462">
        <f t="shared" si="120"/>
        <v>26.5</v>
      </c>
      <c r="K187" s="462">
        <f t="shared" si="98"/>
        <v>286.8</v>
      </c>
      <c r="L187" s="462">
        <v>46.7</v>
      </c>
      <c r="M187" s="462">
        <f t="shared" si="99"/>
        <v>333.5</v>
      </c>
      <c r="N187" s="472">
        <f t="shared" ref="N187:N195" si="121">(M187-E187)/E187*100</f>
        <v>47.1756398940865</v>
      </c>
      <c r="O187" s="148" t="s">
        <v>284</v>
      </c>
    </row>
    <row r="188" s="406" customFormat="1" customHeight="1" spans="1:15">
      <c r="A188" s="460">
        <v>2080299</v>
      </c>
      <c r="B188" s="461" t="s">
        <v>285</v>
      </c>
      <c r="C188" s="462">
        <v>28.38</v>
      </c>
      <c r="D188" s="462">
        <v>111</v>
      </c>
      <c r="E188" s="462">
        <f t="shared" si="118"/>
        <v>139.38</v>
      </c>
      <c r="F188" s="462">
        <v>1.66</v>
      </c>
      <c r="G188" s="462">
        <v>0</v>
      </c>
      <c r="H188" s="462">
        <v>3.53</v>
      </c>
      <c r="I188" s="462"/>
      <c r="J188" s="462">
        <f t="shared" si="120"/>
        <v>57</v>
      </c>
      <c r="K188" s="462">
        <f t="shared" si="98"/>
        <v>33.57</v>
      </c>
      <c r="L188" s="462">
        <v>168</v>
      </c>
      <c r="M188" s="462">
        <f t="shared" si="99"/>
        <v>201.57</v>
      </c>
      <c r="N188" s="472">
        <f t="shared" si="121"/>
        <v>44.6190271201033</v>
      </c>
      <c r="O188" s="148" t="s">
        <v>112</v>
      </c>
    </row>
    <row r="189" s="406" customFormat="1" customHeight="1" spans="1:15">
      <c r="A189" s="460">
        <v>20805</v>
      </c>
      <c r="B189" s="461" t="s">
        <v>286</v>
      </c>
      <c r="C189" s="462">
        <f t="shared" ref="C189:H189" si="122">C190+C191+C192+C193+C194+C195</f>
        <v>9746.44</v>
      </c>
      <c r="D189" s="462"/>
      <c r="E189" s="462">
        <f t="shared" si="118"/>
        <v>9746.44</v>
      </c>
      <c r="F189" s="462">
        <f t="shared" si="122"/>
        <v>2912.0542</v>
      </c>
      <c r="G189" s="462">
        <f t="shared" si="122"/>
        <v>0</v>
      </c>
      <c r="H189" s="462">
        <f t="shared" si="122"/>
        <v>1120.6583</v>
      </c>
      <c r="I189" s="462"/>
      <c r="J189" s="462"/>
      <c r="K189" s="462">
        <f t="shared" si="98"/>
        <v>13779.1525</v>
      </c>
      <c r="L189" s="462">
        <f>L190+L191+L192+L193+L194+L195</f>
        <v>0</v>
      </c>
      <c r="M189" s="462">
        <f t="shared" si="99"/>
        <v>13779.1525</v>
      </c>
      <c r="N189" s="472">
        <f t="shared" si="121"/>
        <v>41.3762614862452</v>
      </c>
      <c r="O189" s="148"/>
    </row>
    <row r="190" s="406" customFormat="1" customHeight="1" spans="1:15">
      <c r="A190" s="460">
        <v>2080501</v>
      </c>
      <c r="B190" s="461" t="s">
        <v>287</v>
      </c>
      <c r="C190" s="462">
        <v>1181.31</v>
      </c>
      <c r="D190" s="462"/>
      <c r="E190" s="462">
        <f t="shared" si="118"/>
        <v>1181.31</v>
      </c>
      <c r="F190" s="462">
        <v>9.1446</v>
      </c>
      <c r="G190" s="462">
        <v>0</v>
      </c>
      <c r="H190" s="462">
        <v>845.3783</v>
      </c>
      <c r="I190" s="462"/>
      <c r="J190" s="462">
        <f t="shared" ref="J190:J195" si="123">L190-D190</f>
        <v>0</v>
      </c>
      <c r="K190" s="462">
        <f t="shared" si="98"/>
        <v>2035.8329</v>
      </c>
      <c r="L190" s="462"/>
      <c r="M190" s="462">
        <f t="shared" si="99"/>
        <v>2035.8329</v>
      </c>
      <c r="N190" s="472">
        <f t="shared" si="121"/>
        <v>72.3368887082984</v>
      </c>
      <c r="O190" s="148" t="s">
        <v>288</v>
      </c>
    </row>
    <row r="191" s="406" customFormat="1" customHeight="1" spans="1:15">
      <c r="A191" s="460">
        <v>2080502</v>
      </c>
      <c r="B191" s="461" t="s">
        <v>289</v>
      </c>
      <c r="C191" s="462">
        <f>455.86-0.4</f>
        <v>455.46</v>
      </c>
      <c r="D191" s="462"/>
      <c r="E191" s="462">
        <f t="shared" si="118"/>
        <v>455.46</v>
      </c>
      <c r="F191" s="462">
        <v>21.5396</v>
      </c>
      <c r="G191" s="462">
        <v>0</v>
      </c>
      <c r="H191" s="462">
        <v>430.92</v>
      </c>
      <c r="I191" s="462"/>
      <c r="J191" s="462">
        <f t="shared" si="123"/>
        <v>0</v>
      </c>
      <c r="K191" s="462">
        <f t="shared" si="98"/>
        <v>907.9196</v>
      </c>
      <c r="L191" s="462"/>
      <c r="M191" s="462">
        <f t="shared" si="99"/>
        <v>907.9196</v>
      </c>
      <c r="N191" s="472">
        <f t="shared" si="121"/>
        <v>99.3412374302902</v>
      </c>
      <c r="O191" s="148" t="s">
        <v>288</v>
      </c>
    </row>
    <row r="192" s="406" customFormat="1" customHeight="1" spans="1:15">
      <c r="A192" s="460">
        <v>2080503</v>
      </c>
      <c r="B192" s="461" t="s">
        <v>290</v>
      </c>
      <c r="C192" s="462">
        <v>63.77</v>
      </c>
      <c r="D192" s="462"/>
      <c r="E192" s="462">
        <f t="shared" si="118"/>
        <v>63.77</v>
      </c>
      <c r="F192" s="462">
        <v>1.62</v>
      </c>
      <c r="G192" s="462">
        <v>0</v>
      </c>
      <c r="H192" s="462">
        <v>8</v>
      </c>
      <c r="I192" s="462"/>
      <c r="J192" s="462">
        <f t="shared" si="123"/>
        <v>0</v>
      </c>
      <c r="K192" s="462">
        <f t="shared" si="98"/>
        <v>73.39</v>
      </c>
      <c r="L192" s="462"/>
      <c r="M192" s="462">
        <f t="shared" si="99"/>
        <v>73.39</v>
      </c>
      <c r="N192" s="472">
        <f t="shared" si="121"/>
        <v>15.0854633840364</v>
      </c>
      <c r="O192" s="148" t="s">
        <v>261</v>
      </c>
    </row>
    <row r="193" s="406" customFormat="1" customHeight="1" spans="1:15">
      <c r="A193" s="460">
        <v>2080505</v>
      </c>
      <c r="B193" s="461" t="s">
        <v>291</v>
      </c>
      <c r="C193" s="462">
        <f>2017.67-0.2</f>
        <v>2017.47</v>
      </c>
      <c r="D193" s="462"/>
      <c r="E193" s="462">
        <f t="shared" si="118"/>
        <v>2017.47</v>
      </c>
      <c r="F193" s="462">
        <v>20.88</v>
      </c>
      <c r="G193" s="462">
        <v>0</v>
      </c>
      <c r="H193" s="462">
        <v>-110.34</v>
      </c>
      <c r="I193" s="462"/>
      <c r="J193" s="462">
        <f t="shared" si="123"/>
        <v>0</v>
      </c>
      <c r="K193" s="462">
        <f t="shared" si="98"/>
        <v>1928.01</v>
      </c>
      <c r="L193" s="462"/>
      <c r="M193" s="462">
        <f t="shared" si="99"/>
        <v>1928.01</v>
      </c>
      <c r="N193" s="472">
        <f t="shared" si="121"/>
        <v>-4.43426668054543</v>
      </c>
      <c r="O193" s="148" t="s">
        <v>292</v>
      </c>
    </row>
    <row r="194" s="406" customFormat="1" customHeight="1" spans="1:15">
      <c r="A194" s="460">
        <v>2080506</v>
      </c>
      <c r="B194" s="461" t="s">
        <v>293</v>
      </c>
      <c r="C194" s="462">
        <f>3228.73-0.3</f>
        <v>3228.43</v>
      </c>
      <c r="D194" s="462"/>
      <c r="E194" s="462">
        <f t="shared" si="118"/>
        <v>3228.43</v>
      </c>
      <c r="F194" s="462">
        <v>558.87</v>
      </c>
      <c r="G194" s="462">
        <v>0</v>
      </c>
      <c r="H194" s="462">
        <v>146.7</v>
      </c>
      <c r="I194" s="462"/>
      <c r="J194" s="462">
        <f t="shared" si="123"/>
        <v>0</v>
      </c>
      <c r="K194" s="462">
        <f t="shared" si="98"/>
        <v>3934</v>
      </c>
      <c r="L194" s="462"/>
      <c r="M194" s="462">
        <f t="shared" si="99"/>
        <v>3934</v>
      </c>
      <c r="N194" s="472">
        <f t="shared" si="121"/>
        <v>21.8548954135601</v>
      </c>
      <c r="O194" s="148" t="s">
        <v>294</v>
      </c>
    </row>
    <row r="195" s="406" customFormat="1" customHeight="1" spans="1:15">
      <c r="A195" s="460">
        <v>2080507</v>
      </c>
      <c r="B195" s="461" t="s">
        <v>295</v>
      </c>
      <c r="C195" s="462">
        <v>2800</v>
      </c>
      <c r="D195" s="462"/>
      <c r="E195" s="462">
        <f t="shared" si="118"/>
        <v>2800</v>
      </c>
      <c r="F195" s="462">
        <v>2300</v>
      </c>
      <c r="G195" s="462">
        <v>0</v>
      </c>
      <c r="H195" s="462">
        <v>-200</v>
      </c>
      <c r="I195" s="462"/>
      <c r="J195" s="462">
        <f t="shared" si="123"/>
        <v>0</v>
      </c>
      <c r="K195" s="462">
        <f t="shared" si="98"/>
        <v>4900</v>
      </c>
      <c r="L195" s="462"/>
      <c r="M195" s="462">
        <f t="shared" si="99"/>
        <v>4900</v>
      </c>
      <c r="N195" s="472">
        <f t="shared" si="121"/>
        <v>75</v>
      </c>
      <c r="O195" s="135" t="s">
        <v>296</v>
      </c>
    </row>
    <row r="196" s="406" customFormat="1" customHeight="1" spans="1:15">
      <c r="A196" s="460">
        <v>20807</v>
      </c>
      <c r="B196" s="461" t="s">
        <v>297</v>
      </c>
      <c r="C196" s="462">
        <f t="shared" ref="C196:H196" si="124">SUM(C198)</f>
        <v>17</v>
      </c>
      <c r="D196" s="462">
        <f>D198</f>
        <v>107</v>
      </c>
      <c r="E196" s="462">
        <f t="shared" si="118"/>
        <v>124</v>
      </c>
      <c r="F196" s="462">
        <f t="shared" si="124"/>
        <v>0</v>
      </c>
      <c r="G196" s="462">
        <f t="shared" si="124"/>
        <v>0</v>
      </c>
      <c r="H196" s="462">
        <f t="shared" si="124"/>
        <v>0</v>
      </c>
      <c r="I196" s="462"/>
      <c r="J196" s="462">
        <f>J197+J198</f>
        <v>292</v>
      </c>
      <c r="K196" s="462">
        <f t="shared" si="98"/>
        <v>17</v>
      </c>
      <c r="L196" s="462">
        <f>L197+L198</f>
        <v>399</v>
      </c>
      <c r="M196" s="462">
        <f t="shared" si="99"/>
        <v>416</v>
      </c>
      <c r="N196" s="472"/>
      <c r="O196" s="148"/>
    </row>
    <row r="197" s="406" customFormat="1" customHeight="1" spans="1:15">
      <c r="A197" s="460">
        <v>2080701</v>
      </c>
      <c r="B197" s="461" t="s">
        <v>298</v>
      </c>
      <c r="C197" s="462"/>
      <c r="D197" s="462"/>
      <c r="E197" s="462"/>
      <c r="F197" s="462"/>
      <c r="G197" s="462"/>
      <c r="H197" s="462"/>
      <c r="I197" s="462"/>
      <c r="J197" s="462">
        <v>107</v>
      </c>
      <c r="K197" s="462"/>
      <c r="L197" s="462">
        <v>107</v>
      </c>
      <c r="M197" s="462">
        <f t="shared" si="99"/>
        <v>107</v>
      </c>
      <c r="N197" s="472"/>
      <c r="O197" s="148"/>
    </row>
    <row r="198" s="406" customFormat="1" customHeight="1" spans="1:15">
      <c r="A198" s="460">
        <v>2080799</v>
      </c>
      <c r="B198" s="461" t="s">
        <v>299</v>
      </c>
      <c r="C198" s="462">
        <v>17</v>
      </c>
      <c r="D198" s="462">
        <v>107</v>
      </c>
      <c r="E198" s="462">
        <f t="shared" ref="E198:E215" si="125">C198+D198</f>
        <v>124</v>
      </c>
      <c r="F198" s="462">
        <v>0</v>
      </c>
      <c r="G198" s="462">
        <v>0</v>
      </c>
      <c r="H198" s="462">
        <v>0</v>
      </c>
      <c r="I198" s="462"/>
      <c r="J198" s="462">
        <f t="shared" ref="J198:J204" si="126">L198-D198</f>
        <v>185</v>
      </c>
      <c r="K198" s="462">
        <f t="shared" ref="K198:K215" si="127">C198+F198+G198+H198+I198</f>
        <v>17</v>
      </c>
      <c r="L198" s="462">
        <v>292</v>
      </c>
      <c r="M198" s="462">
        <f t="shared" ref="M198:M216" si="128">K198+L198</f>
        <v>309</v>
      </c>
      <c r="N198" s="472"/>
      <c r="O198" s="148"/>
    </row>
    <row r="199" s="406" customFormat="1" customHeight="1" spans="1:15">
      <c r="A199" s="460">
        <v>20808</v>
      </c>
      <c r="B199" s="461" t="s">
        <v>300</v>
      </c>
      <c r="C199" s="462">
        <f>C200+C201+C202+C203+C204</f>
        <v>570</v>
      </c>
      <c r="D199" s="462">
        <f>SUM(D200:D204)</f>
        <v>764.729</v>
      </c>
      <c r="E199" s="462">
        <f t="shared" si="125"/>
        <v>1334.729</v>
      </c>
      <c r="F199" s="462">
        <f t="shared" ref="F199:H199" si="129">F200+F201+F202+F203</f>
        <v>150.86</v>
      </c>
      <c r="G199" s="462">
        <f t="shared" si="129"/>
        <v>0</v>
      </c>
      <c r="H199" s="462">
        <f t="shared" si="129"/>
        <v>-0.2574</v>
      </c>
      <c r="I199" s="462"/>
      <c r="J199" s="462">
        <f>J200+J201+J202+J203+J204</f>
        <v>301.724</v>
      </c>
      <c r="K199" s="462">
        <f t="shared" si="127"/>
        <v>720.6026</v>
      </c>
      <c r="L199" s="462">
        <f>L200+L201+L202+L203+L204</f>
        <v>1066.453</v>
      </c>
      <c r="M199" s="462">
        <f t="shared" si="128"/>
        <v>1787.0556</v>
      </c>
      <c r="N199" s="472">
        <f>(M199-E199)/E199*100</f>
        <v>33.8890216665705</v>
      </c>
      <c r="O199" s="148"/>
    </row>
    <row r="200" s="406" customFormat="1" customHeight="1" spans="1:15">
      <c r="A200" s="460">
        <v>2080801</v>
      </c>
      <c r="B200" s="461" t="s">
        <v>301</v>
      </c>
      <c r="C200" s="462">
        <v>340</v>
      </c>
      <c r="D200" s="462"/>
      <c r="E200" s="462">
        <f t="shared" si="125"/>
        <v>340</v>
      </c>
      <c r="F200" s="462">
        <v>150.86</v>
      </c>
      <c r="G200" s="462">
        <v>0</v>
      </c>
      <c r="H200" s="462">
        <v>-0.2574</v>
      </c>
      <c r="I200" s="462"/>
      <c r="J200" s="462">
        <f t="shared" si="126"/>
        <v>0</v>
      </c>
      <c r="K200" s="462">
        <f t="shared" si="127"/>
        <v>490.6026</v>
      </c>
      <c r="L200" s="462"/>
      <c r="M200" s="462">
        <f t="shared" si="128"/>
        <v>490.6026</v>
      </c>
      <c r="N200" s="472">
        <f>(M200-E200)/E200*100</f>
        <v>44.2948823529412</v>
      </c>
      <c r="O200" s="148" t="s">
        <v>302</v>
      </c>
    </row>
    <row r="201" s="406" customFormat="1" customHeight="1" spans="1:15">
      <c r="A201" s="460">
        <v>2080803</v>
      </c>
      <c r="B201" s="461" t="s">
        <v>303</v>
      </c>
      <c r="C201" s="462">
        <v>20</v>
      </c>
      <c r="D201" s="462"/>
      <c r="E201" s="462">
        <f t="shared" si="125"/>
        <v>20</v>
      </c>
      <c r="F201" s="462">
        <v>0</v>
      </c>
      <c r="G201" s="462">
        <v>0</v>
      </c>
      <c r="H201" s="462">
        <v>0</v>
      </c>
      <c r="I201" s="462"/>
      <c r="J201" s="462">
        <f t="shared" si="126"/>
        <v>18</v>
      </c>
      <c r="K201" s="462">
        <f t="shared" si="127"/>
        <v>20</v>
      </c>
      <c r="L201" s="462">
        <v>18</v>
      </c>
      <c r="M201" s="462">
        <f t="shared" si="128"/>
        <v>38</v>
      </c>
      <c r="N201" s="472"/>
      <c r="O201" s="148"/>
    </row>
    <row r="202" s="406" customFormat="1" customHeight="1" spans="1:15">
      <c r="A202" s="460">
        <v>2080805</v>
      </c>
      <c r="B202" s="461" t="s">
        <v>304</v>
      </c>
      <c r="C202" s="462">
        <v>210</v>
      </c>
      <c r="D202" s="462"/>
      <c r="E202" s="462">
        <f t="shared" si="125"/>
        <v>210</v>
      </c>
      <c r="F202" s="462">
        <v>0</v>
      </c>
      <c r="G202" s="462">
        <v>0</v>
      </c>
      <c r="H202" s="462">
        <v>0</v>
      </c>
      <c r="I202" s="462"/>
      <c r="J202" s="462">
        <f t="shared" si="126"/>
        <v>0</v>
      </c>
      <c r="K202" s="462">
        <f t="shared" si="127"/>
        <v>210</v>
      </c>
      <c r="L202" s="462"/>
      <c r="M202" s="462">
        <f t="shared" si="128"/>
        <v>210</v>
      </c>
      <c r="N202" s="472"/>
      <c r="O202" s="148"/>
    </row>
    <row r="203" s="406" customFormat="1" customHeight="1" spans="1:15">
      <c r="A203" s="460">
        <v>2080806</v>
      </c>
      <c r="B203" s="461" t="s">
        <v>305</v>
      </c>
      <c r="C203" s="462">
        <v>0</v>
      </c>
      <c r="D203" s="462"/>
      <c r="E203" s="462">
        <f t="shared" si="125"/>
        <v>0</v>
      </c>
      <c r="F203" s="462">
        <v>0</v>
      </c>
      <c r="G203" s="462">
        <v>0</v>
      </c>
      <c r="H203" s="462">
        <v>0</v>
      </c>
      <c r="I203" s="462"/>
      <c r="J203" s="462">
        <f t="shared" si="126"/>
        <v>0</v>
      </c>
      <c r="K203" s="462">
        <f t="shared" si="127"/>
        <v>0</v>
      </c>
      <c r="L203" s="462"/>
      <c r="M203" s="462">
        <f t="shared" si="128"/>
        <v>0</v>
      </c>
      <c r="N203" s="472"/>
      <c r="O203" s="148"/>
    </row>
    <row r="204" s="406" customFormat="1" customHeight="1" spans="1:15">
      <c r="A204" s="460">
        <v>2080899</v>
      </c>
      <c r="B204" s="474" t="s">
        <v>306</v>
      </c>
      <c r="C204" s="462"/>
      <c r="D204" s="462">
        <v>764.729</v>
      </c>
      <c r="E204" s="462">
        <f t="shared" si="125"/>
        <v>764.729</v>
      </c>
      <c r="F204" s="462"/>
      <c r="G204" s="462"/>
      <c r="H204" s="462"/>
      <c r="I204" s="462"/>
      <c r="J204" s="462">
        <f t="shared" si="126"/>
        <v>283.724</v>
      </c>
      <c r="K204" s="462">
        <f t="shared" si="127"/>
        <v>0</v>
      </c>
      <c r="L204" s="462">
        <v>1048.453</v>
      </c>
      <c r="M204" s="462">
        <f t="shared" si="128"/>
        <v>1048.453</v>
      </c>
      <c r="N204" s="472"/>
      <c r="O204" s="148"/>
    </row>
    <row r="205" s="406" customFormat="1" customHeight="1" spans="1:15">
      <c r="A205" s="460">
        <v>20809</v>
      </c>
      <c r="B205" s="461" t="s">
        <v>307</v>
      </c>
      <c r="C205" s="462">
        <f t="shared" ref="C205:H205" si="130">C206+C207+C209+C210</f>
        <v>481.05</v>
      </c>
      <c r="D205" s="462">
        <f>SUM(D206:D210)</f>
        <v>87.1</v>
      </c>
      <c r="E205" s="462">
        <f t="shared" si="125"/>
        <v>568.15</v>
      </c>
      <c r="F205" s="462">
        <f t="shared" si="130"/>
        <v>13.6</v>
      </c>
      <c r="G205" s="462">
        <f t="shared" si="130"/>
        <v>0</v>
      </c>
      <c r="H205" s="462">
        <f t="shared" si="130"/>
        <v>0</v>
      </c>
      <c r="I205" s="462"/>
      <c r="J205" s="462">
        <f>J206+J207+J209+J210</f>
        <v>115</v>
      </c>
      <c r="K205" s="462">
        <f t="shared" si="127"/>
        <v>494.65</v>
      </c>
      <c r="L205" s="462">
        <f>L206+L207+L209+L210+L208</f>
        <v>202.1</v>
      </c>
      <c r="M205" s="462">
        <f t="shared" si="128"/>
        <v>696.75</v>
      </c>
      <c r="N205" s="472">
        <f>(M205-E205)/E205*100</f>
        <v>22.6348675525829</v>
      </c>
      <c r="O205" s="135"/>
    </row>
    <row r="206" s="406" customFormat="1" customHeight="1" spans="1:15">
      <c r="A206" s="460">
        <v>2080901</v>
      </c>
      <c r="B206" s="461" t="s">
        <v>308</v>
      </c>
      <c r="C206" s="462">
        <v>142.5</v>
      </c>
      <c r="D206" s="462">
        <v>80</v>
      </c>
      <c r="E206" s="462">
        <f t="shared" si="125"/>
        <v>222.5</v>
      </c>
      <c r="F206" s="462">
        <v>0</v>
      </c>
      <c r="G206" s="462">
        <v>0</v>
      </c>
      <c r="H206" s="462">
        <v>0</v>
      </c>
      <c r="I206" s="462"/>
      <c r="J206" s="462">
        <f t="shared" ref="J206:J210" si="131">L206-D206</f>
        <v>0</v>
      </c>
      <c r="K206" s="462">
        <f t="shared" si="127"/>
        <v>142.5</v>
      </c>
      <c r="L206" s="462">
        <v>80</v>
      </c>
      <c r="M206" s="462">
        <f t="shared" si="128"/>
        <v>222.5</v>
      </c>
      <c r="N206" s="472"/>
      <c r="O206" s="148"/>
    </row>
    <row r="207" s="406" customFormat="1" customHeight="1" spans="1:15">
      <c r="A207" s="460">
        <v>2080903</v>
      </c>
      <c r="B207" s="461" t="s">
        <v>309</v>
      </c>
      <c r="C207" s="462">
        <v>0.9</v>
      </c>
      <c r="D207" s="462"/>
      <c r="E207" s="462">
        <f t="shared" si="125"/>
        <v>0.9</v>
      </c>
      <c r="F207" s="462">
        <v>0</v>
      </c>
      <c r="G207" s="462">
        <v>0</v>
      </c>
      <c r="H207" s="462">
        <v>0</v>
      </c>
      <c r="I207" s="462"/>
      <c r="J207" s="462">
        <f t="shared" si="131"/>
        <v>0</v>
      </c>
      <c r="K207" s="462">
        <f t="shared" si="127"/>
        <v>0.9</v>
      </c>
      <c r="L207" s="462"/>
      <c r="M207" s="462">
        <f t="shared" si="128"/>
        <v>0.9</v>
      </c>
      <c r="N207" s="472"/>
      <c r="O207" s="148"/>
    </row>
    <row r="208" s="406" customFormat="1" customHeight="1" spans="1:15">
      <c r="A208" s="460">
        <v>2080904</v>
      </c>
      <c r="B208" s="461" t="s">
        <v>310</v>
      </c>
      <c r="C208" s="462"/>
      <c r="D208" s="462">
        <v>7.1</v>
      </c>
      <c r="E208" s="462">
        <f t="shared" si="125"/>
        <v>7.1</v>
      </c>
      <c r="F208" s="462"/>
      <c r="G208" s="462"/>
      <c r="H208" s="462"/>
      <c r="I208" s="462"/>
      <c r="J208" s="462">
        <f t="shared" si="131"/>
        <v>0</v>
      </c>
      <c r="K208" s="462">
        <f t="shared" si="127"/>
        <v>0</v>
      </c>
      <c r="L208" s="462">
        <v>7.1</v>
      </c>
      <c r="M208" s="462">
        <f t="shared" si="128"/>
        <v>7.1</v>
      </c>
      <c r="N208" s="472"/>
      <c r="O208" s="148"/>
    </row>
    <row r="209" s="406" customFormat="1" customHeight="1" spans="1:15">
      <c r="A209" s="460">
        <v>2080905</v>
      </c>
      <c r="B209" s="461" t="s">
        <v>311</v>
      </c>
      <c r="C209" s="462">
        <v>75.65</v>
      </c>
      <c r="D209" s="462"/>
      <c r="E209" s="462">
        <f t="shared" si="125"/>
        <v>75.65</v>
      </c>
      <c r="F209" s="462">
        <v>13.6</v>
      </c>
      <c r="G209" s="462">
        <v>0</v>
      </c>
      <c r="H209" s="462">
        <v>0</v>
      </c>
      <c r="I209" s="462"/>
      <c r="J209" s="462">
        <f t="shared" si="131"/>
        <v>0</v>
      </c>
      <c r="K209" s="462">
        <f t="shared" si="127"/>
        <v>89.25</v>
      </c>
      <c r="L209" s="462"/>
      <c r="M209" s="462">
        <f t="shared" si="128"/>
        <v>89.25</v>
      </c>
      <c r="N209" s="472">
        <f t="shared" ref="N209:N215" si="132">(M209-E209)/E209*100</f>
        <v>17.9775280898876</v>
      </c>
      <c r="O209" s="148" t="s">
        <v>312</v>
      </c>
    </row>
    <row r="210" s="406" customFormat="1" customHeight="1" spans="1:15">
      <c r="A210" s="460">
        <v>2080999</v>
      </c>
      <c r="B210" s="461" t="s">
        <v>313</v>
      </c>
      <c r="C210" s="462">
        <v>262</v>
      </c>
      <c r="D210" s="462"/>
      <c r="E210" s="462">
        <f t="shared" si="125"/>
        <v>262</v>
      </c>
      <c r="F210" s="462">
        <v>0</v>
      </c>
      <c r="G210" s="462">
        <v>0</v>
      </c>
      <c r="H210" s="462">
        <v>0</v>
      </c>
      <c r="I210" s="462"/>
      <c r="J210" s="462">
        <f t="shared" si="131"/>
        <v>115</v>
      </c>
      <c r="K210" s="462">
        <f t="shared" si="127"/>
        <v>262</v>
      </c>
      <c r="L210" s="462">
        <v>115</v>
      </c>
      <c r="M210" s="462">
        <f t="shared" si="128"/>
        <v>377</v>
      </c>
      <c r="N210" s="472"/>
      <c r="O210" s="148"/>
    </row>
    <row r="211" s="406" customFormat="1" customHeight="1" spans="1:15">
      <c r="A211" s="460">
        <v>20810</v>
      </c>
      <c r="B211" s="461" t="s">
        <v>314</v>
      </c>
      <c r="C211" s="462">
        <f t="shared" ref="C211:H211" si="133">C212+C213+C214+C215</f>
        <v>647.95</v>
      </c>
      <c r="D211" s="462">
        <f>SUM(D212:D215)</f>
        <v>32.13</v>
      </c>
      <c r="E211" s="462">
        <f t="shared" si="125"/>
        <v>680.08</v>
      </c>
      <c r="F211" s="462">
        <f t="shared" si="133"/>
        <v>34.22</v>
      </c>
      <c r="G211" s="462">
        <f t="shared" si="133"/>
        <v>0</v>
      </c>
      <c r="H211" s="462">
        <f t="shared" si="133"/>
        <v>19.47</v>
      </c>
      <c r="I211" s="462"/>
      <c r="J211" s="462">
        <f>J212+J213+J214+J215+J216</f>
        <v>343</v>
      </c>
      <c r="K211" s="462">
        <f t="shared" si="127"/>
        <v>701.64</v>
      </c>
      <c r="L211" s="462">
        <f>L212+L213+L214+L215+L216</f>
        <v>375.13</v>
      </c>
      <c r="M211" s="462">
        <f t="shared" si="128"/>
        <v>1076.77</v>
      </c>
      <c r="N211" s="472">
        <f t="shared" si="132"/>
        <v>58.3299023644277</v>
      </c>
      <c r="O211" s="148"/>
    </row>
    <row r="212" s="406" customFormat="1" customHeight="1" spans="1:15">
      <c r="A212" s="460">
        <v>2081001</v>
      </c>
      <c r="B212" s="461" t="s">
        <v>315</v>
      </c>
      <c r="C212" s="462">
        <v>6</v>
      </c>
      <c r="D212" s="462">
        <v>5</v>
      </c>
      <c r="E212" s="462">
        <f t="shared" si="125"/>
        <v>11</v>
      </c>
      <c r="F212" s="462">
        <v>0</v>
      </c>
      <c r="G212" s="462">
        <v>0</v>
      </c>
      <c r="H212" s="462">
        <v>0</v>
      </c>
      <c r="I212" s="462"/>
      <c r="J212" s="462">
        <f t="shared" ref="J212:J215" si="134">L212-D212</f>
        <v>12</v>
      </c>
      <c r="K212" s="462">
        <f t="shared" si="127"/>
        <v>6</v>
      </c>
      <c r="L212" s="462">
        <v>17</v>
      </c>
      <c r="M212" s="462">
        <f t="shared" si="128"/>
        <v>23</v>
      </c>
      <c r="N212" s="472"/>
      <c r="O212" s="135"/>
    </row>
    <row r="213" s="406" customFormat="1" customHeight="1" spans="1:15">
      <c r="A213" s="460">
        <v>2081002</v>
      </c>
      <c r="B213" s="461" t="s">
        <v>316</v>
      </c>
      <c r="C213" s="462">
        <v>392</v>
      </c>
      <c r="D213" s="462"/>
      <c r="E213" s="462">
        <f t="shared" si="125"/>
        <v>392</v>
      </c>
      <c r="F213" s="462">
        <v>0</v>
      </c>
      <c r="G213" s="462">
        <v>0</v>
      </c>
      <c r="H213" s="462">
        <v>0</v>
      </c>
      <c r="I213" s="462"/>
      <c r="J213" s="462">
        <f t="shared" si="134"/>
        <v>118</v>
      </c>
      <c r="K213" s="462">
        <f t="shared" si="127"/>
        <v>392</v>
      </c>
      <c r="L213" s="462">
        <v>118</v>
      </c>
      <c r="M213" s="462">
        <f t="shared" si="128"/>
        <v>510</v>
      </c>
      <c r="N213" s="472"/>
      <c r="O213" s="135"/>
    </row>
    <row r="214" s="406" customFormat="1" customHeight="1" spans="1:15">
      <c r="A214" s="460">
        <v>2081004</v>
      </c>
      <c r="B214" s="461" t="s">
        <v>317</v>
      </c>
      <c r="C214" s="462">
        <v>199.41</v>
      </c>
      <c r="D214" s="462">
        <v>27.13</v>
      </c>
      <c r="E214" s="462">
        <f t="shared" si="125"/>
        <v>226.54</v>
      </c>
      <c r="F214" s="462">
        <v>31.45</v>
      </c>
      <c r="G214" s="462">
        <v>0</v>
      </c>
      <c r="H214" s="462">
        <v>0</v>
      </c>
      <c r="I214" s="462"/>
      <c r="J214" s="462">
        <f t="shared" si="134"/>
        <v>33</v>
      </c>
      <c r="K214" s="462">
        <f t="shared" si="127"/>
        <v>230.86</v>
      </c>
      <c r="L214" s="462">
        <v>60.13</v>
      </c>
      <c r="M214" s="462">
        <f t="shared" si="128"/>
        <v>290.99</v>
      </c>
      <c r="N214" s="472">
        <f t="shared" si="132"/>
        <v>28.4497219034166</v>
      </c>
      <c r="O214" s="148" t="s">
        <v>140</v>
      </c>
    </row>
    <row r="215" s="406" customFormat="1" customHeight="1" spans="1:15">
      <c r="A215" s="460">
        <v>2081005</v>
      </c>
      <c r="B215" s="461" t="s">
        <v>318</v>
      </c>
      <c r="C215" s="462">
        <v>50.54</v>
      </c>
      <c r="D215" s="462"/>
      <c r="E215" s="462">
        <f t="shared" si="125"/>
        <v>50.54</v>
      </c>
      <c r="F215" s="462">
        <v>2.77</v>
      </c>
      <c r="G215" s="462">
        <v>0</v>
      </c>
      <c r="H215" s="462">
        <v>19.47</v>
      </c>
      <c r="I215" s="462"/>
      <c r="J215" s="462">
        <f t="shared" si="134"/>
        <v>0</v>
      </c>
      <c r="K215" s="462">
        <f t="shared" si="127"/>
        <v>72.78</v>
      </c>
      <c r="L215" s="462"/>
      <c r="M215" s="462">
        <f t="shared" si="128"/>
        <v>72.78</v>
      </c>
      <c r="N215" s="472">
        <f t="shared" si="132"/>
        <v>44.00474871389</v>
      </c>
      <c r="O215" s="148" t="s">
        <v>319</v>
      </c>
    </row>
    <row r="216" s="406" customFormat="1" customHeight="1" spans="1:15">
      <c r="A216" s="460">
        <v>2081006</v>
      </c>
      <c r="B216" s="461" t="s">
        <v>320</v>
      </c>
      <c r="C216" s="462"/>
      <c r="D216" s="462"/>
      <c r="E216" s="462"/>
      <c r="F216" s="462"/>
      <c r="G216" s="462"/>
      <c r="H216" s="462"/>
      <c r="I216" s="462"/>
      <c r="J216" s="462">
        <v>180</v>
      </c>
      <c r="K216" s="462"/>
      <c r="L216" s="462">
        <v>180</v>
      </c>
      <c r="M216" s="462">
        <f t="shared" si="128"/>
        <v>180</v>
      </c>
      <c r="N216" s="472"/>
      <c r="O216" s="148"/>
    </row>
    <row r="217" s="406" customFormat="1" customHeight="1" spans="1:15">
      <c r="A217" s="460">
        <v>20811</v>
      </c>
      <c r="B217" s="461" t="s">
        <v>321</v>
      </c>
      <c r="C217" s="462">
        <f t="shared" ref="C217:H217" si="135">C218+C219+C220+C221+C222</f>
        <v>683.41</v>
      </c>
      <c r="D217" s="462">
        <f>SUM(D218:D222)</f>
        <v>641.6926</v>
      </c>
      <c r="E217" s="462">
        <f t="shared" ref="E217:E237" si="136">C217+D217</f>
        <v>1325.1026</v>
      </c>
      <c r="F217" s="462">
        <f t="shared" si="135"/>
        <v>79.96</v>
      </c>
      <c r="G217" s="462">
        <f t="shared" si="135"/>
        <v>0</v>
      </c>
      <c r="H217" s="462">
        <f t="shared" si="135"/>
        <v>23.36</v>
      </c>
      <c r="I217" s="462"/>
      <c r="J217" s="462">
        <f>J218+J219+J220+J221+J222</f>
        <v>238.045</v>
      </c>
      <c r="K217" s="462">
        <f t="shared" ref="K217:K237" si="137">C217+F217+G217+H217+I217</f>
        <v>786.73</v>
      </c>
      <c r="L217" s="462">
        <f>L218+L219+L220+L221+L222</f>
        <v>879.7376</v>
      </c>
      <c r="M217" s="462">
        <f t="shared" ref="M217:M238" si="138">K217+L217</f>
        <v>1666.4676</v>
      </c>
      <c r="N217" s="472">
        <f t="shared" ref="N217:N224" si="139">(M217-E217)/E217*100</f>
        <v>25.7614014190297</v>
      </c>
      <c r="O217" s="148"/>
    </row>
    <row r="218" s="406" customFormat="1" customHeight="1" spans="1:15">
      <c r="A218" s="460">
        <v>2081101</v>
      </c>
      <c r="B218" s="461" t="s">
        <v>75</v>
      </c>
      <c r="C218" s="462">
        <v>173.11</v>
      </c>
      <c r="D218" s="462"/>
      <c r="E218" s="462">
        <f t="shared" si="136"/>
        <v>173.11</v>
      </c>
      <c r="F218" s="462">
        <v>6.1</v>
      </c>
      <c r="G218" s="462">
        <v>0</v>
      </c>
      <c r="H218" s="462">
        <v>23.36</v>
      </c>
      <c r="I218" s="462"/>
      <c r="J218" s="462">
        <f t="shared" ref="J218:J222" si="140">L218-D218</f>
        <v>0</v>
      </c>
      <c r="K218" s="462">
        <f t="shared" si="137"/>
        <v>202.57</v>
      </c>
      <c r="L218" s="462"/>
      <c r="M218" s="462">
        <f t="shared" si="138"/>
        <v>202.57</v>
      </c>
      <c r="N218" s="472">
        <f t="shared" si="139"/>
        <v>17.0180809889665</v>
      </c>
      <c r="O218" s="148" t="s">
        <v>153</v>
      </c>
    </row>
    <row r="219" s="406" customFormat="1" customHeight="1" spans="1:15">
      <c r="A219" s="460">
        <v>2081104</v>
      </c>
      <c r="B219" s="461" t="s">
        <v>322</v>
      </c>
      <c r="C219" s="462">
        <v>5</v>
      </c>
      <c r="D219" s="462"/>
      <c r="E219" s="462">
        <f t="shared" si="136"/>
        <v>5</v>
      </c>
      <c r="F219" s="462">
        <v>0</v>
      </c>
      <c r="G219" s="462">
        <v>0</v>
      </c>
      <c r="H219" s="462">
        <v>0</v>
      </c>
      <c r="I219" s="462"/>
      <c r="J219" s="462">
        <f t="shared" si="140"/>
        <v>1</v>
      </c>
      <c r="K219" s="462">
        <f t="shared" si="137"/>
        <v>5</v>
      </c>
      <c r="L219" s="462">
        <v>1</v>
      </c>
      <c r="M219" s="462">
        <f t="shared" si="138"/>
        <v>6</v>
      </c>
      <c r="N219" s="475"/>
      <c r="O219" s="148"/>
    </row>
    <row r="220" s="406" customFormat="1" customHeight="1" spans="1:15">
      <c r="A220" s="460">
        <v>2081105</v>
      </c>
      <c r="B220" s="461" t="s">
        <v>323</v>
      </c>
      <c r="C220" s="462">
        <v>19</v>
      </c>
      <c r="D220" s="462"/>
      <c r="E220" s="462">
        <f t="shared" si="136"/>
        <v>19</v>
      </c>
      <c r="F220" s="462">
        <v>0</v>
      </c>
      <c r="G220" s="462">
        <v>0</v>
      </c>
      <c r="H220" s="462">
        <v>0</v>
      </c>
      <c r="I220" s="462"/>
      <c r="J220" s="462">
        <f t="shared" si="140"/>
        <v>41</v>
      </c>
      <c r="K220" s="462">
        <f t="shared" si="137"/>
        <v>19</v>
      </c>
      <c r="L220" s="462">
        <v>41</v>
      </c>
      <c r="M220" s="462">
        <f t="shared" si="138"/>
        <v>60</v>
      </c>
      <c r="N220" s="475"/>
      <c r="O220" s="148"/>
    </row>
    <row r="221" s="406" customFormat="1" customHeight="1" spans="1:15">
      <c r="A221" s="460">
        <v>2081107</v>
      </c>
      <c r="B221" s="461" t="s">
        <v>324</v>
      </c>
      <c r="C221" s="462">
        <v>346</v>
      </c>
      <c r="D221" s="462">
        <v>625.4626</v>
      </c>
      <c r="E221" s="462">
        <f t="shared" si="136"/>
        <v>971.4626</v>
      </c>
      <c r="F221" s="462">
        <v>0</v>
      </c>
      <c r="G221" s="462">
        <v>0</v>
      </c>
      <c r="H221" s="462">
        <v>0</v>
      </c>
      <c r="I221" s="462"/>
      <c r="J221" s="462">
        <f t="shared" si="140"/>
        <v>0</v>
      </c>
      <c r="K221" s="462">
        <f t="shared" si="137"/>
        <v>346</v>
      </c>
      <c r="L221" s="462">
        <v>625.4626</v>
      </c>
      <c r="M221" s="462">
        <f t="shared" si="138"/>
        <v>971.4626</v>
      </c>
      <c r="N221" s="475"/>
      <c r="O221" s="148"/>
    </row>
    <row r="222" s="406" customFormat="1" customHeight="1" spans="1:15">
      <c r="A222" s="460">
        <v>2081199</v>
      </c>
      <c r="B222" s="461" t="s">
        <v>325</v>
      </c>
      <c r="C222" s="462">
        <v>140.3</v>
      </c>
      <c r="D222" s="462">
        <v>16.23</v>
      </c>
      <c r="E222" s="462">
        <f t="shared" si="136"/>
        <v>156.53</v>
      </c>
      <c r="F222" s="462">
        <v>73.86</v>
      </c>
      <c r="G222" s="462">
        <v>0</v>
      </c>
      <c r="H222" s="462">
        <v>0</v>
      </c>
      <c r="I222" s="462"/>
      <c r="J222" s="462">
        <f t="shared" si="140"/>
        <v>196.045</v>
      </c>
      <c r="K222" s="462">
        <f t="shared" si="137"/>
        <v>214.16</v>
      </c>
      <c r="L222" s="462">
        <v>212.275</v>
      </c>
      <c r="M222" s="462">
        <f t="shared" si="138"/>
        <v>426.435</v>
      </c>
      <c r="N222" s="472">
        <f t="shared" si="139"/>
        <v>172.43020507251</v>
      </c>
      <c r="O222" s="148" t="s">
        <v>326</v>
      </c>
    </row>
    <row r="223" s="406" customFormat="1" customHeight="1" spans="1:15">
      <c r="A223" s="460">
        <v>20816</v>
      </c>
      <c r="B223" s="461" t="s">
        <v>327</v>
      </c>
      <c r="C223" s="462">
        <f t="shared" ref="C223:H223" si="141">C224+C225</f>
        <v>46.62</v>
      </c>
      <c r="D223" s="462"/>
      <c r="E223" s="462">
        <f t="shared" si="136"/>
        <v>46.62</v>
      </c>
      <c r="F223" s="462">
        <f t="shared" si="141"/>
        <v>0.56</v>
      </c>
      <c r="G223" s="462">
        <f t="shared" si="141"/>
        <v>0</v>
      </c>
      <c r="H223" s="462">
        <f t="shared" si="141"/>
        <v>1.79</v>
      </c>
      <c r="I223" s="462"/>
      <c r="J223" s="462"/>
      <c r="K223" s="462">
        <f t="shared" si="137"/>
        <v>48.97</v>
      </c>
      <c r="L223" s="462">
        <f>L224+L225</f>
        <v>0</v>
      </c>
      <c r="M223" s="462">
        <f t="shared" si="138"/>
        <v>48.97</v>
      </c>
      <c r="N223" s="472">
        <f t="shared" si="139"/>
        <v>5.04075504075504</v>
      </c>
      <c r="O223" s="148"/>
    </row>
    <row r="224" s="406" customFormat="1" customHeight="1" spans="1:15">
      <c r="A224" s="460">
        <v>2081601</v>
      </c>
      <c r="B224" s="461" t="s">
        <v>75</v>
      </c>
      <c r="C224" s="462">
        <v>21.62</v>
      </c>
      <c r="D224" s="462"/>
      <c r="E224" s="462">
        <f t="shared" si="136"/>
        <v>21.62</v>
      </c>
      <c r="F224" s="462">
        <v>0.56</v>
      </c>
      <c r="G224" s="462">
        <v>0</v>
      </c>
      <c r="H224" s="462">
        <v>1.79</v>
      </c>
      <c r="I224" s="462"/>
      <c r="J224" s="462">
        <f t="shared" ref="J224:J228" si="142">L224-D224</f>
        <v>0</v>
      </c>
      <c r="K224" s="462">
        <f t="shared" si="137"/>
        <v>23.97</v>
      </c>
      <c r="L224" s="462"/>
      <c r="M224" s="462">
        <f t="shared" si="138"/>
        <v>23.97</v>
      </c>
      <c r="N224" s="472">
        <f t="shared" si="139"/>
        <v>10.8695652173913</v>
      </c>
      <c r="O224" s="148" t="s">
        <v>153</v>
      </c>
    </row>
    <row r="225" s="406" customFormat="1" customHeight="1" spans="1:15">
      <c r="A225" s="460">
        <v>2081699</v>
      </c>
      <c r="B225" s="461" t="s">
        <v>328</v>
      </c>
      <c r="C225" s="462">
        <v>25</v>
      </c>
      <c r="D225" s="462"/>
      <c r="E225" s="462">
        <f t="shared" si="136"/>
        <v>25</v>
      </c>
      <c r="F225" s="462">
        <v>0</v>
      </c>
      <c r="G225" s="462">
        <v>0</v>
      </c>
      <c r="H225" s="462">
        <v>0</v>
      </c>
      <c r="I225" s="462"/>
      <c r="J225" s="462">
        <f t="shared" si="142"/>
        <v>0</v>
      </c>
      <c r="K225" s="462">
        <f t="shared" si="137"/>
        <v>25</v>
      </c>
      <c r="L225" s="462"/>
      <c r="M225" s="462">
        <f t="shared" si="138"/>
        <v>25</v>
      </c>
      <c r="N225" s="472"/>
      <c r="O225" s="148"/>
    </row>
    <row r="226" s="406" customFormat="1" customHeight="1" spans="1:15">
      <c r="A226" s="460">
        <v>20819</v>
      </c>
      <c r="B226" s="461" t="s">
        <v>329</v>
      </c>
      <c r="C226" s="462">
        <f t="shared" ref="C226:H226" si="143">C227+C228</f>
        <v>600</v>
      </c>
      <c r="D226" s="462">
        <f>SUM(D227:D228)</f>
        <v>1826.125</v>
      </c>
      <c r="E226" s="462">
        <f t="shared" si="136"/>
        <v>2426.125</v>
      </c>
      <c r="F226" s="462">
        <f t="shared" si="143"/>
        <v>480</v>
      </c>
      <c r="G226" s="462">
        <f t="shared" si="143"/>
        <v>0</v>
      </c>
      <c r="H226" s="462">
        <f t="shared" si="143"/>
        <v>0</v>
      </c>
      <c r="I226" s="462"/>
      <c r="J226" s="462">
        <f>J227+J228</f>
        <v>593</v>
      </c>
      <c r="K226" s="462">
        <f t="shared" si="137"/>
        <v>1080</v>
      </c>
      <c r="L226" s="462">
        <f>L227+L228</f>
        <v>2419.125</v>
      </c>
      <c r="M226" s="462">
        <f t="shared" si="138"/>
        <v>3499.125</v>
      </c>
      <c r="N226" s="472">
        <f t="shared" ref="N226:N228" si="144">(M226-E226)/E226*100</f>
        <v>44.2269050440517</v>
      </c>
      <c r="O226" s="135"/>
    </row>
    <row r="227" s="406" customFormat="1" customHeight="1" spans="1:15">
      <c r="A227" s="460">
        <v>2081901</v>
      </c>
      <c r="B227" s="461" t="s">
        <v>330</v>
      </c>
      <c r="C227" s="462">
        <v>200</v>
      </c>
      <c r="D227" s="462">
        <v>1036.125</v>
      </c>
      <c r="E227" s="462">
        <f t="shared" si="136"/>
        <v>1236.125</v>
      </c>
      <c r="F227" s="462">
        <v>130</v>
      </c>
      <c r="G227" s="462">
        <v>0</v>
      </c>
      <c r="H227" s="462">
        <v>0</v>
      </c>
      <c r="I227" s="462"/>
      <c r="J227" s="462">
        <f t="shared" si="142"/>
        <v>0</v>
      </c>
      <c r="K227" s="462">
        <f t="shared" si="137"/>
        <v>330</v>
      </c>
      <c r="L227" s="462">
        <v>1036.125</v>
      </c>
      <c r="M227" s="462">
        <f t="shared" si="138"/>
        <v>1366.125</v>
      </c>
      <c r="N227" s="134">
        <f t="shared" si="144"/>
        <v>10.5167357670139</v>
      </c>
      <c r="O227" s="148" t="s">
        <v>331</v>
      </c>
    </row>
    <row r="228" s="406" customFormat="1" customHeight="1" spans="1:15">
      <c r="A228" s="460">
        <v>2081902</v>
      </c>
      <c r="B228" s="461" t="s">
        <v>332</v>
      </c>
      <c r="C228" s="462">
        <v>400</v>
      </c>
      <c r="D228" s="462">
        <v>790</v>
      </c>
      <c r="E228" s="462">
        <f t="shared" si="136"/>
        <v>1190</v>
      </c>
      <c r="F228" s="462">
        <v>350</v>
      </c>
      <c r="G228" s="462">
        <v>0</v>
      </c>
      <c r="H228" s="462">
        <v>0</v>
      </c>
      <c r="I228" s="462"/>
      <c r="J228" s="462">
        <f t="shared" si="142"/>
        <v>593</v>
      </c>
      <c r="K228" s="462">
        <f t="shared" si="137"/>
        <v>750</v>
      </c>
      <c r="L228" s="462">
        <v>1383</v>
      </c>
      <c r="M228" s="462">
        <f t="shared" si="138"/>
        <v>2133</v>
      </c>
      <c r="N228" s="134">
        <f t="shared" si="144"/>
        <v>79.2436974789916</v>
      </c>
      <c r="O228" s="148" t="s">
        <v>333</v>
      </c>
    </row>
    <row r="229" s="406" customFormat="1" customHeight="1" spans="1:15">
      <c r="A229" s="460">
        <v>20820</v>
      </c>
      <c r="B229" s="461" t="s">
        <v>334</v>
      </c>
      <c r="C229" s="462">
        <f t="shared" ref="C229:H229" si="145">C230+C231</f>
        <v>17</v>
      </c>
      <c r="D229" s="462"/>
      <c r="E229" s="462">
        <f t="shared" si="136"/>
        <v>17</v>
      </c>
      <c r="F229" s="462">
        <f t="shared" si="145"/>
        <v>0</v>
      </c>
      <c r="G229" s="462">
        <f t="shared" si="145"/>
        <v>0</v>
      </c>
      <c r="H229" s="462">
        <f t="shared" si="145"/>
        <v>0</v>
      </c>
      <c r="I229" s="462"/>
      <c r="J229" s="462"/>
      <c r="K229" s="462">
        <f t="shared" si="137"/>
        <v>17</v>
      </c>
      <c r="L229" s="462">
        <f>L230+L231</f>
        <v>0</v>
      </c>
      <c r="M229" s="462">
        <f t="shared" si="138"/>
        <v>17</v>
      </c>
      <c r="N229" s="472"/>
      <c r="O229" s="148"/>
    </row>
    <row r="230" s="406" customFormat="1" customHeight="1" spans="1:15">
      <c r="A230" s="460">
        <v>2082001</v>
      </c>
      <c r="B230" s="461" t="s">
        <v>335</v>
      </c>
      <c r="C230" s="462">
        <v>15</v>
      </c>
      <c r="D230" s="462"/>
      <c r="E230" s="462">
        <f t="shared" si="136"/>
        <v>15</v>
      </c>
      <c r="F230" s="462">
        <v>0</v>
      </c>
      <c r="G230" s="462">
        <v>0</v>
      </c>
      <c r="H230" s="462">
        <v>0</v>
      </c>
      <c r="I230" s="462"/>
      <c r="J230" s="462">
        <f t="shared" ref="J230:J234" si="146">L230-D230</f>
        <v>0</v>
      </c>
      <c r="K230" s="462">
        <f t="shared" si="137"/>
        <v>15</v>
      </c>
      <c r="L230" s="462"/>
      <c r="M230" s="462">
        <f t="shared" si="138"/>
        <v>15</v>
      </c>
      <c r="N230" s="134"/>
      <c r="O230" s="148"/>
    </row>
    <row r="231" s="406" customFormat="1" customHeight="1" spans="1:15">
      <c r="A231" s="460">
        <v>2082002</v>
      </c>
      <c r="B231" s="461" t="s">
        <v>336</v>
      </c>
      <c r="C231" s="462">
        <v>2</v>
      </c>
      <c r="D231" s="462"/>
      <c r="E231" s="462">
        <f t="shared" si="136"/>
        <v>2</v>
      </c>
      <c r="F231" s="462">
        <v>0</v>
      </c>
      <c r="G231" s="462">
        <v>0</v>
      </c>
      <c r="H231" s="462">
        <v>0</v>
      </c>
      <c r="I231" s="462"/>
      <c r="J231" s="462">
        <f t="shared" si="146"/>
        <v>0</v>
      </c>
      <c r="K231" s="462">
        <f t="shared" si="137"/>
        <v>2</v>
      </c>
      <c r="L231" s="462"/>
      <c r="M231" s="462">
        <f t="shared" si="138"/>
        <v>2</v>
      </c>
      <c r="N231" s="134"/>
      <c r="O231" s="148"/>
    </row>
    <row r="232" s="406" customFormat="1" customHeight="1" spans="1:15">
      <c r="A232" s="460">
        <v>20821</v>
      </c>
      <c r="B232" s="461" t="s">
        <v>337</v>
      </c>
      <c r="C232" s="462">
        <f t="shared" ref="C232:H232" si="147">C233+C234</f>
        <v>40</v>
      </c>
      <c r="D232" s="462">
        <f>SUM(D233:D234)</f>
        <v>295</v>
      </c>
      <c r="E232" s="462">
        <f t="shared" si="136"/>
        <v>335</v>
      </c>
      <c r="F232" s="462">
        <f t="shared" si="147"/>
        <v>0</v>
      </c>
      <c r="G232" s="462">
        <f t="shared" si="147"/>
        <v>0</v>
      </c>
      <c r="H232" s="462">
        <f t="shared" si="147"/>
        <v>0</v>
      </c>
      <c r="I232" s="462"/>
      <c r="J232" s="462">
        <f>J233+J234</f>
        <v>99</v>
      </c>
      <c r="K232" s="462">
        <f t="shared" si="137"/>
        <v>40</v>
      </c>
      <c r="L232" s="462">
        <f>L233+L234</f>
        <v>394</v>
      </c>
      <c r="M232" s="462">
        <f t="shared" si="138"/>
        <v>434</v>
      </c>
      <c r="N232" s="462"/>
      <c r="O232" s="148"/>
    </row>
    <row r="233" s="406" customFormat="1" customHeight="1" spans="1:15">
      <c r="A233" s="460">
        <v>2082101</v>
      </c>
      <c r="B233" s="461" t="s">
        <v>338</v>
      </c>
      <c r="C233" s="462">
        <v>5</v>
      </c>
      <c r="D233" s="462">
        <v>15</v>
      </c>
      <c r="E233" s="462">
        <f t="shared" si="136"/>
        <v>20</v>
      </c>
      <c r="F233" s="462">
        <v>0</v>
      </c>
      <c r="G233" s="462">
        <v>0</v>
      </c>
      <c r="H233" s="462">
        <v>0</v>
      </c>
      <c r="I233" s="462"/>
      <c r="J233" s="462">
        <f t="shared" si="146"/>
        <v>26</v>
      </c>
      <c r="K233" s="462">
        <f t="shared" si="137"/>
        <v>5</v>
      </c>
      <c r="L233" s="462">
        <v>41</v>
      </c>
      <c r="M233" s="462">
        <f t="shared" si="138"/>
        <v>46</v>
      </c>
      <c r="N233" s="475"/>
      <c r="O233" s="148"/>
    </row>
    <row r="234" s="406" customFormat="1" customHeight="1" spans="1:15">
      <c r="A234" s="460">
        <v>2082102</v>
      </c>
      <c r="B234" s="461" t="s">
        <v>339</v>
      </c>
      <c r="C234" s="462">
        <v>35</v>
      </c>
      <c r="D234" s="462">
        <v>280</v>
      </c>
      <c r="E234" s="462">
        <f t="shared" si="136"/>
        <v>315</v>
      </c>
      <c r="F234" s="462">
        <v>0</v>
      </c>
      <c r="G234" s="462">
        <v>0</v>
      </c>
      <c r="H234" s="462">
        <v>0</v>
      </c>
      <c r="I234" s="462"/>
      <c r="J234" s="462">
        <f t="shared" si="146"/>
        <v>73</v>
      </c>
      <c r="K234" s="462">
        <f t="shared" si="137"/>
        <v>35</v>
      </c>
      <c r="L234" s="462">
        <v>353</v>
      </c>
      <c r="M234" s="462">
        <f t="shared" si="138"/>
        <v>388</v>
      </c>
      <c r="N234" s="475"/>
      <c r="O234" s="148"/>
    </row>
    <row r="235" s="406" customFormat="1" customHeight="1" spans="1:15">
      <c r="A235" s="460">
        <v>20825</v>
      </c>
      <c r="B235" s="461" t="s">
        <v>340</v>
      </c>
      <c r="C235" s="462">
        <f t="shared" ref="C235:H235" si="148">C236</f>
        <v>0.5</v>
      </c>
      <c r="D235" s="462"/>
      <c r="E235" s="462">
        <f t="shared" si="136"/>
        <v>0.5</v>
      </c>
      <c r="F235" s="462">
        <f t="shared" si="148"/>
        <v>0</v>
      </c>
      <c r="G235" s="462">
        <f t="shared" si="148"/>
        <v>0</v>
      </c>
      <c r="H235" s="462">
        <f t="shared" si="148"/>
        <v>0</v>
      </c>
      <c r="I235" s="462"/>
      <c r="J235" s="462"/>
      <c r="K235" s="462">
        <f t="shared" si="137"/>
        <v>0.5</v>
      </c>
      <c r="L235" s="462">
        <f>L236</f>
        <v>0</v>
      </c>
      <c r="M235" s="462">
        <f t="shared" si="138"/>
        <v>0.5</v>
      </c>
      <c r="N235" s="472"/>
      <c r="O235" s="148"/>
    </row>
    <row r="236" s="406" customFormat="1" customHeight="1" spans="1:15">
      <c r="A236" s="460">
        <v>2082501</v>
      </c>
      <c r="B236" s="461" t="s">
        <v>341</v>
      </c>
      <c r="C236" s="462">
        <v>0.5</v>
      </c>
      <c r="D236" s="462"/>
      <c r="E236" s="462">
        <f t="shared" si="136"/>
        <v>0.5</v>
      </c>
      <c r="F236" s="462">
        <v>0</v>
      </c>
      <c r="G236" s="462">
        <v>0</v>
      </c>
      <c r="H236" s="462">
        <v>0</v>
      </c>
      <c r="I236" s="462"/>
      <c r="J236" s="462">
        <f t="shared" ref="J236:J240" si="149">L236-D236</f>
        <v>0</v>
      </c>
      <c r="K236" s="462">
        <f t="shared" si="137"/>
        <v>0.5</v>
      </c>
      <c r="L236" s="462"/>
      <c r="M236" s="462">
        <f t="shared" si="138"/>
        <v>0.5</v>
      </c>
      <c r="N236" s="475"/>
      <c r="O236" s="148"/>
    </row>
    <row r="237" s="406" customFormat="1" customHeight="1" spans="1:15">
      <c r="A237" s="460">
        <v>20826</v>
      </c>
      <c r="B237" s="461" t="s">
        <v>342</v>
      </c>
      <c r="C237" s="462">
        <f t="shared" ref="C237:H237" si="150">C239+C240</f>
        <v>1167.64</v>
      </c>
      <c r="D237" s="462">
        <f>SUM(D239:D240)</f>
        <v>8271</v>
      </c>
      <c r="E237" s="462">
        <f t="shared" si="136"/>
        <v>9438.64</v>
      </c>
      <c r="F237" s="462">
        <f t="shared" si="150"/>
        <v>-59</v>
      </c>
      <c r="G237" s="462">
        <f t="shared" si="150"/>
        <v>0</v>
      </c>
      <c r="H237" s="462">
        <f t="shared" si="150"/>
        <v>0</v>
      </c>
      <c r="I237" s="462"/>
      <c r="J237" s="462">
        <f>J239+J240+J238</f>
        <v>69.86</v>
      </c>
      <c r="K237" s="462">
        <f t="shared" si="137"/>
        <v>1108.64</v>
      </c>
      <c r="L237" s="462">
        <f>L239+L240+L238</f>
        <v>8340.86</v>
      </c>
      <c r="M237" s="462">
        <f t="shared" si="138"/>
        <v>9449.5</v>
      </c>
      <c r="N237" s="472">
        <f t="shared" ref="N237:N242" si="151">(M237-E237)/E237*100</f>
        <v>0.115058949170649</v>
      </c>
      <c r="O237" s="135"/>
    </row>
    <row r="238" s="406" customFormat="1" customHeight="1" spans="1:15">
      <c r="A238" s="460">
        <v>2082601</v>
      </c>
      <c r="B238" s="461" t="s">
        <v>343</v>
      </c>
      <c r="C238" s="462"/>
      <c r="D238" s="462"/>
      <c r="E238" s="462"/>
      <c r="F238" s="462"/>
      <c r="G238" s="462"/>
      <c r="H238" s="462"/>
      <c r="I238" s="462"/>
      <c r="J238" s="462">
        <v>69.86</v>
      </c>
      <c r="K238" s="462"/>
      <c r="L238" s="462">
        <v>69.86</v>
      </c>
      <c r="M238" s="462">
        <f t="shared" si="138"/>
        <v>69.86</v>
      </c>
      <c r="N238" s="472"/>
      <c r="O238" s="148"/>
    </row>
    <row r="239" s="406" customFormat="1" customHeight="1" spans="1:15">
      <c r="A239" s="460">
        <v>2082602</v>
      </c>
      <c r="B239" s="461" t="s">
        <v>344</v>
      </c>
      <c r="C239" s="462">
        <v>1159</v>
      </c>
      <c r="D239" s="462">
        <v>8271</v>
      </c>
      <c r="E239" s="462">
        <f t="shared" ref="E239:E256" si="152">C239+D239</f>
        <v>9430</v>
      </c>
      <c r="F239" s="462">
        <v>-59</v>
      </c>
      <c r="G239" s="462">
        <v>0</v>
      </c>
      <c r="H239" s="462">
        <v>0</v>
      </c>
      <c r="I239" s="462"/>
      <c r="J239" s="462">
        <f t="shared" si="149"/>
        <v>0</v>
      </c>
      <c r="K239" s="462">
        <f t="shared" ref="K239:K256" si="153">C239+F239+G239+H239+I239</f>
        <v>1100</v>
      </c>
      <c r="L239" s="462">
        <v>8271</v>
      </c>
      <c r="M239" s="462">
        <f t="shared" ref="M239:M257" si="154">K239+L239</f>
        <v>9371</v>
      </c>
      <c r="N239" s="472">
        <f t="shared" si="151"/>
        <v>-0.625662778366914</v>
      </c>
      <c r="O239" s="148" t="s">
        <v>345</v>
      </c>
    </row>
    <row r="240" s="406" customFormat="1" customHeight="1" spans="1:15">
      <c r="A240" s="460">
        <v>2082699</v>
      </c>
      <c r="B240" s="461" t="s">
        <v>346</v>
      </c>
      <c r="C240" s="462">
        <v>8.64</v>
      </c>
      <c r="D240" s="462"/>
      <c r="E240" s="462">
        <f t="shared" si="152"/>
        <v>8.64</v>
      </c>
      <c r="F240" s="462">
        <v>0</v>
      </c>
      <c r="G240" s="462">
        <v>0</v>
      </c>
      <c r="H240" s="462">
        <v>0</v>
      </c>
      <c r="I240" s="462"/>
      <c r="J240" s="462">
        <f t="shared" si="149"/>
        <v>0</v>
      </c>
      <c r="K240" s="462">
        <f t="shared" si="153"/>
        <v>8.64</v>
      </c>
      <c r="L240" s="462"/>
      <c r="M240" s="462">
        <f t="shared" si="154"/>
        <v>8.64</v>
      </c>
      <c r="N240" s="475"/>
      <c r="O240" s="148"/>
    </row>
    <row r="241" s="406" customFormat="1" customHeight="1" spans="1:15">
      <c r="A241" s="460">
        <v>20828</v>
      </c>
      <c r="B241" s="461" t="s">
        <v>347</v>
      </c>
      <c r="C241" s="462">
        <f t="shared" ref="C241:H241" si="155">C242+C243+C244+C245+C246</f>
        <v>595.34</v>
      </c>
      <c r="D241" s="462"/>
      <c r="E241" s="462">
        <f t="shared" si="152"/>
        <v>595.34</v>
      </c>
      <c r="F241" s="462">
        <f t="shared" si="155"/>
        <v>230.09</v>
      </c>
      <c r="G241" s="462">
        <f t="shared" si="155"/>
        <v>0</v>
      </c>
      <c r="H241" s="462">
        <f t="shared" si="155"/>
        <v>37.67</v>
      </c>
      <c r="I241" s="462"/>
      <c r="J241" s="462">
        <f>J242+J243+J244+J245+J246</f>
        <v>170.36</v>
      </c>
      <c r="K241" s="462">
        <f t="shared" si="153"/>
        <v>863.1</v>
      </c>
      <c r="L241" s="462">
        <f>L242+L243+L244+L245+L246</f>
        <v>170.36</v>
      </c>
      <c r="M241" s="462">
        <f t="shared" si="154"/>
        <v>1033.46</v>
      </c>
      <c r="N241" s="472">
        <f t="shared" si="151"/>
        <v>73.5915611247355</v>
      </c>
      <c r="O241" s="148"/>
    </row>
    <row r="242" s="406" customFormat="1" customHeight="1" spans="1:15">
      <c r="A242" s="460">
        <v>2082801</v>
      </c>
      <c r="B242" s="461" t="s">
        <v>75</v>
      </c>
      <c r="C242" s="462">
        <v>208.94</v>
      </c>
      <c r="D242" s="462"/>
      <c r="E242" s="462">
        <f t="shared" si="152"/>
        <v>208.94</v>
      </c>
      <c r="F242" s="462">
        <v>6.64</v>
      </c>
      <c r="G242" s="462">
        <v>0</v>
      </c>
      <c r="H242" s="462">
        <v>16.84</v>
      </c>
      <c r="I242" s="462"/>
      <c r="J242" s="462">
        <f t="shared" ref="J242:J246" si="156">L242-D242</f>
        <v>0</v>
      </c>
      <c r="K242" s="462">
        <f t="shared" si="153"/>
        <v>232.42</v>
      </c>
      <c r="L242" s="462"/>
      <c r="M242" s="462">
        <f t="shared" si="154"/>
        <v>232.42</v>
      </c>
      <c r="N242" s="472">
        <f t="shared" si="151"/>
        <v>11.2376758878147</v>
      </c>
      <c r="O242" s="148" t="s">
        <v>153</v>
      </c>
    </row>
    <row r="243" s="406" customFormat="1" customHeight="1" spans="1:15">
      <c r="A243" s="460">
        <v>2082802</v>
      </c>
      <c r="B243" s="461" t="s">
        <v>97</v>
      </c>
      <c r="C243" s="462">
        <v>68</v>
      </c>
      <c r="D243" s="462"/>
      <c r="E243" s="462">
        <f t="shared" si="152"/>
        <v>68</v>
      </c>
      <c r="F243" s="462">
        <v>0</v>
      </c>
      <c r="G243" s="462">
        <v>0</v>
      </c>
      <c r="H243" s="462">
        <v>0</v>
      </c>
      <c r="I243" s="462"/>
      <c r="J243" s="462">
        <f t="shared" si="156"/>
        <v>0</v>
      </c>
      <c r="K243" s="462">
        <f t="shared" si="153"/>
        <v>68</v>
      </c>
      <c r="L243" s="462"/>
      <c r="M243" s="462">
        <f t="shared" si="154"/>
        <v>68</v>
      </c>
      <c r="N243" s="472"/>
      <c r="O243" s="148"/>
    </row>
    <row r="244" s="406" customFormat="1" ht="47.1" customHeight="1" spans="1:15">
      <c r="A244" s="460">
        <v>2082804</v>
      </c>
      <c r="B244" s="461" t="s">
        <v>348</v>
      </c>
      <c r="C244" s="462">
        <v>271.39</v>
      </c>
      <c r="D244" s="462">
        <v>0.36</v>
      </c>
      <c r="E244" s="462">
        <f t="shared" si="152"/>
        <v>271.75</v>
      </c>
      <c r="F244" s="462">
        <v>220.68</v>
      </c>
      <c r="G244" s="462">
        <v>0</v>
      </c>
      <c r="H244" s="462">
        <v>3.69</v>
      </c>
      <c r="I244" s="462"/>
      <c r="J244" s="462">
        <v>0.36</v>
      </c>
      <c r="K244" s="462">
        <f t="shared" si="153"/>
        <v>495.76</v>
      </c>
      <c r="L244" s="462">
        <v>0.36</v>
      </c>
      <c r="M244" s="462">
        <f t="shared" si="154"/>
        <v>496.12</v>
      </c>
      <c r="N244" s="472">
        <f t="shared" ref="N244:N251" si="157">(M244-E244)/E244*100</f>
        <v>82.5648574057038</v>
      </c>
      <c r="O244" s="148" t="s">
        <v>349</v>
      </c>
    </row>
    <row r="245" s="406" customFormat="1" customHeight="1" spans="1:15">
      <c r="A245" s="460">
        <v>2082850</v>
      </c>
      <c r="B245" s="461" t="s">
        <v>107</v>
      </c>
      <c r="C245" s="462">
        <v>41.01</v>
      </c>
      <c r="D245" s="462"/>
      <c r="E245" s="462">
        <f t="shared" si="152"/>
        <v>41.01</v>
      </c>
      <c r="F245" s="462">
        <v>2.77</v>
      </c>
      <c r="G245" s="462">
        <v>0</v>
      </c>
      <c r="H245" s="462">
        <v>11.14</v>
      </c>
      <c r="I245" s="462"/>
      <c r="J245" s="462">
        <f t="shared" si="156"/>
        <v>0</v>
      </c>
      <c r="K245" s="462">
        <f t="shared" si="153"/>
        <v>54.92</v>
      </c>
      <c r="L245" s="462"/>
      <c r="M245" s="462">
        <f t="shared" si="154"/>
        <v>54.92</v>
      </c>
      <c r="N245" s="472">
        <f t="shared" si="157"/>
        <v>33.9185564496464</v>
      </c>
      <c r="O245" s="148" t="s">
        <v>112</v>
      </c>
    </row>
    <row r="246" s="406" customFormat="1" customHeight="1" spans="1:15">
      <c r="A246" s="460">
        <v>2082899</v>
      </c>
      <c r="B246" s="461" t="s">
        <v>350</v>
      </c>
      <c r="C246" s="462">
        <v>6</v>
      </c>
      <c r="D246" s="462"/>
      <c r="E246" s="462">
        <f t="shared" si="152"/>
        <v>6</v>
      </c>
      <c r="F246" s="462">
        <v>0</v>
      </c>
      <c r="G246" s="462">
        <v>0</v>
      </c>
      <c r="H246" s="462">
        <v>6</v>
      </c>
      <c r="I246" s="462"/>
      <c r="J246" s="462">
        <f t="shared" si="156"/>
        <v>170</v>
      </c>
      <c r="K246" s="462">
        <f t="shared" si="153"/>
        <v>12</v>
      </c>
      <c r="L246" s="462">
        <v>170</v>
      </c>
      <c r="M246" s="462">
        <f t="shared" si="154"/>
        <v>182</v>
      </c>
      <c r="N246" s="472">
        <f t="shared" si="157"/>
        <v>2933.33333333333</v>
      </c>
      <c r="O246" s="148" t="s">
        <v>351</v>
      </c>
    </row>
    <row r="247" s="406" customFormat="1" customHeight="1" spans="1:15">
      <c r="A247" s="460">
        <v>20899</v>
      </c>
      <c r="B247" s="461" t="s">
        <v>352</v>
      </c>
      <c r="C247" s="462">
        <f t="shared" ref="C247:H247" si="158">C248</f>
        <v>620.97</v>
      </c>
      <c r="D247" s="462">
        <f t="shared" si="158"/>
        <v>405.875</v>
      </c>
      <c r="E247" s="462">
        <f t="shared" si="152"/>
        <v>1026.845</v>
      </c>
      <c r="F247" s="462">
        <f t="shared" si="158"/>
        <v>51.93</v>
      </c>
      <c r="G247" s="462">
        <f t="shared" si="158"/>
        <v>0</v>
      </c>
      <c r="H247" s="462">
        <f t="shared" si="158"/>
        <v>-191.7</v>
      </c>
      <c r="I247" s="462"/>
      <c r="J247" s="462">
        <f>J248</f>
        <v>60.39</v>
      </c>
      <c r="K247" s="462">
        <f t="shared" si="153"/>
        <v>481.2</v>
      </c>
      <c r="L247" s="462">
        <f>L248</f>
        <v>466.265</v>
      </c>
      <c r="M247" s="462">
        <f t="shared" si="154"/>
        <v>947.465</v>
      </c>
      <c r="N247" s="472">
        <f t="shared" si="157"/>
        <v>-7.73047538820368</v>
      </c>
      <c r="O247" s="148"/>
    </row>
    <row r="248" s="406" customFormat="1" ht="45" customHeight="1" spans="1:15">
      <c r="A248" s="460">
        <v>2089999</v>
      </c>
      <c r="B248" s="461" t="s">
        <v>352</v>
      </c>
      <c r="C248" s="462">
        <v>620.97</v>
      </c>
      <c r="D248" s="462">
        <v>405.875</v>
      </c>
      <c r="E248" s="462">
        <f t="shared" si="152"/>
        <v>1026.845</v>
      </c>
      <c r="F248" s="462">
        <v>51.93</v>
      </c>
      <c r="G248" s="462">
        <v>0</v>
      </c>
      <c r="H248" s="462">
        <v>-191.7</v>
      </c>
      <c r="I248" s="462"/>
      <c r="J248" s="462">
        <f t="shared" ref="J248:J253" si="159">L248-D248</f>
        <v>60.39</v>
      </c>
      <c r="K248" s="462">
        <f t="shared" si="153"/>
        <v>481.2</v>
      </c>
      <c r="L248" s="462">
        <v>466.265</v>
      </c>
      <c r="M248" s="462">
        <f t="shared" si="154"/>
        <v>947.465</v>
      </c>
      <c r="N248" s="472">
        <f t="shared" si="157"/>
        <v>-7.73047538820368</v>
      </c>
      <c r="O248" s="148" t="s">
        <v>353</v>
      </c>
    </row>
    <row r="249" s="406" customFormat="1" customHeight="1" spans="1:15">
      <c r="A249" s="460">
        <v>210</v>
      </c>
      <c r="B249" s="461" t="s">
        <v>354</v>
      </c>
      <c r="C249" s="462">
        <f t="shared" ref="C249:H249" si="160">C250+C254+C258+C262+C271+C274+C277+C280+C283+C285+C287+C289</f>
        <v>7411.4</v>
      </c>
      <c r="D249" s="462">
        <f t="shared" si="160"/>
        <v>14939.3851</v>
      </c>
      <c r="E249" s="462">
        <f t="shared" si="152"/>
        <v>22350.7851</v>
      </c>
      <c r="F249" s="462">
        <f t="shared" si="160"/>
        <v>1589.972647</v>
      </c>
      <c r="G249" s="462">
        <f t="shared" si="160"/>
        <v>92.88</v>
      </c>
      <c r="H249" s="462">
        <f t="shared" si="160"/>
        <v>461.88</v>
      </c>
      <c r="I249" s="462"/>
      <c r="J249" s="462">
        <f>J250+J254+J258+J262+J271+J274+J277+J280+J283+J285+J287+J289+J269</f>
        <v>1897.507</v>
      </c>
      <c r="K249" s="462">
        <f t="shared" si="153"/>
        <v>9556.132647</v>
      </c>
      <c r="L249" s="462">
        <f>L250+L254+L258+L262+L271+L274+L277+L280+L283+L285+L287+L289+L269</f>
        <v>16836.8921</v>
      </c>
      <c r="M249" s="462">
        <f t="shared" si="154"/>
        <v>26393.024747</v>
      </c>
      <c r="N249" s="476">
        <f t="shared" si="157"/>
        <v>18.0854481348845</v>
      </c>
      <c r="O249" s="148"/>
    </row>
    <row r="250" s="406" customFormat="1" customHeight="1" spans="1:15">
      <c r="A250" s="460">
        <v>21001</v>
      </c>
      <c r="B250" s="461" t="s">
        <v>355</v>
      </c>
      <c r="C250" s="462">
        <f t="shared" ref="C250:H250" si="161">C251+C252+C253</f>
        <v>343.54</v>
      </c>
      <c r="D250" s="462"/>
      <c r="E250" s="462">
        <f t="shared" si="152"/>
        <v>343.54</v>
      </c>
      <c r="F250" s="462">
        <f t="shared" si="161"/>
        <v>9.96</v>
      </c>
      <c r="G250" s="462">
        <f t="shared" si="161"/>
        <v>0</v>
      </c>
      <c r="H250" s="462">
        <f t="shared" si="161"/>
        <v>27.7</v>
      </c>
      <c r="I250" s="462"/>
      <c r="J250" s="462"/>
      <c r="K250" s="462">
        <f t="shared" si="153"/>
        <v>381.2</v>
      </c>
      <c r="L250" s="462">
        <f>L251+L252+L253</f>
        <v>0</v>
      </c>
      <c r="M250" s="462">
        <f t="shared" si="154"/>
        <v>381.2</v>
      </c>
      <c r="N250" s="462">
        <f t="shared" si="157"/>
        <v>10.9623333527391</v>
      </c>
      <c r="O250" s="148"/>
    </row>
    <row r="251" s="406" customFormat="1" customHeight="1" spans="1:15">
      <c r="A251" s="460">
        <v>2100101</v>
      </c>
      <c r="B251" s="461" t="s">
        <v>75</v>
      </c>
      <c r="C251" s="462">
        <v>296.54</v>
      </c>
      <c r="D251" s="462"/>
      <c r="E251" s="462">
        <f t="shared" si="152"/>
        <v>296.54</v>
      </c>
      <c r="F251" s="462">
        <v>9.96</v>
      </c>
      <c r="G251" s="462">
        <v>0</v>
      </c>
      <c r="H251" s="462">
        <v>27.7</v>
      </c>
      <c r="I251" s="462"/>
      <c r="J251" s="462">
        <f t="shared" si="159"/>
        <v>0</v>
      </c>
      <c r="K251" s="462">
        <f t="shared" si="153"/>
        <v>334.2</v>
      </c>
      <c r="L251" s="462"/>
      <c r="M251" s="462">
        <f t="shared" si="154"/>
        <v>334.2</v>
      </c>
      <c r="N251" s="472">
        <f t="shared" si="157"/>
        <v>12.699804410872</v>
      </c>
      <c r="O251" s="148" t="s">
        <v>162</v>
      </c>
    </row>
    <row r="252" s="406" customFormat="1" customHeight="1" spans="1:15">
      <c r="A252" s="460">
        <v>2100102</v>
      </c>
      <c r="B252" s="461" t="s">
        <v>97</v>
      </c>
      <c r="C252" s="462">
        <v>0.5</v>
      </c>
      <c r="D252" s="462"/>
      <c r="E252" s="462">
        <f t="shared" si="152"/>
        <v>0.5</v>
      </c>
      <c r="F252" s="462">
        <v>0</v>
      </c>
      <c r="G252" s="462">
        <v>0</v>
      </c>
      <c r="H252" s="462">
        <v>0</v>
      </c>
      <c r="I252" s="462"/>
      <c r="J252" s="462">
        <f t="shared" si="159"/>
        <v>0</v>
      </c>
      <c r="K252" s="462">
        <f t="shared" si="153"/>
        <v>0.5</v>
      </c>
      <c r="L252" s="462"/>
      <c r="M252" s="462">
        <f t="shared" si="154"/>
        <v>0.5</v>
      </c>
      <c r="N252" s="472"/>
      <c r="O252" s="148"/>
    </row>
    <row r="253" s="406" customFormat="1" customHeight="1" spans="1:15">
      <c r="A253" s="460">
        <v>2100199</v>
      </c>
      <c r="B253" s="461" t="s">
        <v>356</v>
      </c>
      <c r="C253" s="462">
        <v>46.5</v>
      </c>
      <c r="D253" s="462"/>
      <c r="E253" s="462">
        <f t="shared" si="152"/>
        <v>46.5</v>
      </c>
      <c r="F253" s="462">
        <v>0</v>
      </c>
      <c r="G253" s="462">
        <v>0</v>
      </c>
      <c r="H253" s="462">
        <v>0</v>
      </c>
      <c r="I253" s="462"/>
      <c r="J253" s="462">
        <f t="shared" si="159"/>
        <v>0</v>
      </c>
      <c r="K253" s="462">
        <f t="shared" si="153"/>
        <v>46.5</v>
      </c>
      <c r="L253" s="462"/>
      <c r="M253" s="462">
        <f t="shared" si="154"/>
        <v>46.5</v>
      </c>
      <c r="N253" s="472"/>
      <c r="O253" s="148"/>
    </row>
    <row r="254" s="406" customFormat="1" customHeight="1" spans="1:15">
      <c r="A254" s="460">
        <v>21002</v>
      </c>
      <c r="B254" s="461" t="s">
        <v>357</v>
      </c>
      <c r="C254" s="462">
        <f t="shared" ref="C254:H254" si="162">C255+C256</f>
        <v>584.28</v>
      </c>
      <c r="D254" s="462"/>
      <c r="E254" s="462">
        <f t="shared" si="152"/>
        <v>584.28</v>
      </c>
      <c r="F254" s="462">
        <f t="shared" si="162"/>
        <v>28.45</v>
      </c>
      <c r="G254" s="462">
        <f t="shared" si="162"/>
        <v>44.41</v>
      </c>
      <c r="H254" s="462">
        <f t="shared" si="162"/>
        <v>202.47</v>
      </c>
      <c r="I254" s="462"/>
      <c r="J254" s="462">
        <f>+J257</f>
        <v>102.08</v>
      </c>
      <c r="K254" s="462">
        <f t="shared" si="153"/>
        <v>859.61</v>
      </c>
      <c r="L254" s="462">
        <f>+L257</f>
        <v>102.08</v>
      </c>
      <c r="M254" s="462">
        <f t="shared" si="154"/>
        <v>961.69</v>
      </c>
      <c r="N254" s="462">
        <f t="shared" ref="N254:N265" si="163">(M254-E254)/E254*100</f>
        <v>64.5940302594646</v>
      </c>
      <c r="O254" s="148"/>
    </row>
    <row r="255" s="406" customFormat="1" customHeight="1" spans="1:15">
      <c r="A255" s="460">
        <v>2100201</v>
      </c>
      <c r="B255" s="461" t="s">
        <v>358</v>
      </c>
      <c r="C255" s="462">
        <v>584.28</v>
      </c>
      <c r="D255" s="462"/>
      <c r="E255" s="462">
        <f t="shared" si="152"/>
        <v>584.28</v>
      </c>
      <c r="F255" s="462">
        <v>25.45</v>
      </c>
      <c r="G255" s="462">
        <v>44.41</v>
      </c>
      <c r="H255" s="462">
        <v>202.47</v>
      </c>
      <c r="I255" s="462"/>
      <c r="J255" s="462">
        <f t="shared" ref="J255:J261" si="164">L255-D255</f>
        <v>0</v>
      </c>
      <c r="K255" s="462">
        <f t="shared" si="153"/>
        <v>856.61</v>
      </c>
      <c r="L255" s="462"/>
      <c r="M255" s="462">
        <f t="shared" si="154"/>
        <v>856.61</v>
      </c>
      <c r="N255" s="472">
        <f t="shared" si="163"/>
        <v>46.609502293421</v>
      </c>
      <c r="O255" s="148" t="s">
        <v>162</v>
      </c>
    </row>
    <row r="256" s="406" customFormat="1" customHeight="1" spans="1:15">
      <c r="A256" s="460">
        <v>2100206</v>
      </c>
      <c r="B256" s="461" t="s">
        <v>359</v>
      </c>
      <c r="C256" s="462">
        <v>0</v>
      </c>
      <c r="D256" s="462"/>
      <c r="E256" s="462">
        <f t="shared" si="152"/>
        <v>0</v>
      </c>
      <c r="F256" s="462">
        <v>3</v>
      </c>
      <c r="G256" s="462">
        <v>0</v>
      </c>
      <c r="H256" s="462">
        <v>0</v>
      </c>
      <c r="I256" s="462"/>
      <c r="J256" s="462">
        <f t="shared" si="164"/>
        <v>0</v>
      </c>
      <c r="K256" s="462">
        <f t="shared" si="153"/>
        <v>3</v>
      </c>
      <c r="L256" s="462"/>
      <c r="M256" s="462">
        <f t="shared" si="154"/>
        <v>3</v>
      </c>
      <c r="N256" s="472"/>
      <c r="O256" s="148" t="s">
        <v>140</v>
      </c>
    </row>
    <row r="257" s="406" customFormat="1" customHeight="1" spans="1:15">
      <c r="A257" s="460">
        <v>2100299</v>
      </c>
      <c r="B257" s="461" t="s">
        <v>360</v>
      </c>
      <c r="C257" s="462"/>
      <c r="D257" s="462"/>
      <c r="E257" s="462"/>
      <c r="F257" s="462"/>
      <c r="G257" s="462"/>
      <c r="H257" s="462"/>
      <c r="I257" s="462"/>
      <c r="J257" s="462">
        <v>102.08</v>
      </c>
      <c r="K257" s="462"/>
      <c r="L257" s="462">
        <v>102.08</v>
      </c>
      <c r="M257" s="462">
        <f t="shared" si="154"/>
        <v>102.08</v>
      </c>
      <c r="N257" s="472"/>
      <c r="O257" s="148"/>
    </row>
    <row r="258" s="406" customFormat="1" customHeight="1" spans="1:15">
      <c r="A258" s="460">
        <v>21003</v>
      </c>
      <c r="B258" s="461" t="s">
        <v>361</v>
      </c>
      <c r="C258" s="462">
        <f t="shared" ref="C258:H258" si="165">C259+C260+C261</f>
        <v>489.53</v>
      </c>
      <c r="D258" s="462">
        <f>SUM(D259:D261)</f>
        <v>298.15</v>
      </c>
      <c r="E258" s="462">
        <f t="shared" ref="E258:E268" si="166">C258+D258</f>
        <v>787.68</v>
      </c>
      <c r="F258" s="462">
        <f t="shared" si="165"/>
        <v>495.77</v>
      </c>
      <c r="G258" s="462">
        <f t="shared" si="165"/>
        <v>68.47</v>
      </c>
      <c r="H258" s="462">
        <f t="shared" si="165"/>
        <v>189.09</v>
      </c>
      <c r="I258" s="462"/>
      <c r="J258" s="462">
        <f>J259+J260+J261</f>
        <v>633</v>
      </c>
      <c r="K258" s="462">
        <f t="shared" ref="K258:K268" si="167">C258+F258+G258+H258+I258</f>
        <v>1242.86</v>
      </c>
      <c r="L258" s="462">
        <f>L259+L260+L261</f>
        <v>931.15</v>
      </c>
      <c r="M258" s="462">
        <f t="shared" ref="M258:M272" si="168">K258+L258</f>
        <v>2174.01</v>
      </c>
      <c r="N258" s="462">
        <f t="shared" si="163"/>
        <v>176.001675807434</v>
      </c>
      <c r="O258" s="148"/>
    </row>
    <row r="259" s="406" customFormat="1" customHeight="1" spans="1:15">
      <c r="A259" s="460">
        <v>2100301</v>
      </c>
      <c r="B259" s="461" t="s">
        <v>362</v>
      </c>
      <c r="C259" s="462">
        <v>344.28</v>
      </c>
      <c r="D259" s="462"/>
      <c r="E259" s="462">
        <f t="shared" si="166"/>
        <v>344.28</v>
      </c>
      <c r="F259" s="462">
        <v>16.08</v>
      </c>
      <c r="G259" s="462">
        <v>0</v>
      </c>
      <c r="H259" s="462">
        <v>136.85</v>
      </c>
      <c r="I259" s="462"/>
      <c r="J259" s="462">
        <f t="shared" si="164"/>
        <v>0</v>
      </c>
      <c r="K259" s="462">
        <f t="shared" si="167"/>
        <v>497.21</v>
      </c>
      <c r="L259" s="462"/>
      <c r="M259" s="462">
        <f t="shared" si="168"/>
        <v>497.21</v>
      </c>
      <c r="N259" s="472">
        <f t="shared" si="163"/>
        <v>44.420239340072</v>
      </c>
      <c r="O259" s="148" t="s">
        <v>162</v>
      </c>
    </row>
    <row r="260" s="406" customFormat="1" customHeight="1" spans="1:15">
      <c r="A260" s="460">
        <v>2100302</v>
      </c>
      <c r="B260" s="461" t="s">
        <v>363</v>
      </c>
      <c r="C260" s="462">
        <v>111.25</v>
      </c>
      <c r="D260" s="462"/>
      <c r="E260" s="462">
        <f t="shared" si="166"/>
        <v>111.25</v>
      </c>
      <c r="F260" s="462">
        <v>5.35</v>
      </c>
      <c r="G260" s="462">
        <v>68.47</v>
      </c>
      <c r="H260" s="462">
        <v>52.24</v>
      </c>
      <c r="I260" s="462"/>
      <c r="J260" s="462">
        <f t="shared" si="164"/>
        <v>0</v>
      </c>
      <c r="K260" s="462">
        <f t="shared" si="167"/>
        <v>237.31</v>
      </c>
      <c r="L260" s="462"/>
      <c r="M260" s="462">
        <f t="shared" si="168"/>
        <v>237.31</v>
      </c>
      <c r="N260" s="472">
        <f t="shared" si="163"/>
        <v>113.312359550562</v>
      </c>
      <c r="O260" s="148" t="s">
        <v>364</v>
      </c>
    </row>
    <row r="261" s="406" customFormat="1" customHeight="1" spans="1:15">
      <c r="A261" s="460">
        <v>2100399</v>
      </c>
      <c r="B261" s="461" t="s">
        <v>365</v>
      </c>
      <c r="C261" s="462">
        <v>34</v>
      </c>
      <c r="D261" s="462">
        <v>298.15</v>
      </c>
      <c r="E261" s="462">
        <f t="shared" si="166"/>
        <v>332.15</v>
      </c>
      <c r="F261" s="462">
        <v>474.34</v>
      </c>
      <c r="G261" s="462">
        <v>0</v>
      </c>
      <c r="H261" s="462">
        <v>0</v>
      </c>
      <c r="I261" s="462"/>
      <c r="J261" s="462">
        <f t="shared" si="164"/>
        <v>633</v>
      </c>
      <c r="K261" s="462">
        <f t="shared" si="167"/>
        <v>508.34</v>
      </c>
      <c r="L261" s="462">
        <v>931.15</v>
      </c>
      <c r="M261" s="462">
        <f t="shared" si="168"/>
        <v>1439.49</v>
      </c>
      <c r="N261" s="472">
        <f t="shared" si="163"/>
        <v>333.385518590998</v>
      </c>
      <c r="O261" s="148" t="s">
        <v>366</v>
      </c>
    </row>
    <row r="262" s="406" customFormat="1" customHeight="1" spans="1:15">
      <c r="A262" s="460">
        <v>21004</v>
      </c>
      <c r="B262" s="461" t="s">
        <v>367</v>
      </c>
      <c r="C262" s="462">
        <f t="shared" ref="C262:H262" si="169">C263+C264+C265+C266+C267+C268</f>
        <v>3297.87</v>
      </c>
      <c r="D262" s="462">
        <f>SUM(D263:D268)</f>
        <v>1669.64</v>
      </c>
      <c r="E262" s="462">
        <f t="shared" si="166"/>
        <v>4967.51</v>
      </c>
      <c r="F262" s="462">
        <f t="shared" si="169"/>
        <v>963.422647</v>
      </c>
      <c r="G262" s="462">
        <f t="shared" si="169"/>
        <v>-20</v>
      </c>
      <c r="H262" s="462">
        <f t="shared" si="169"/>
        <v>56.41</v>
      </c>
      <c r="I262" s="462"/>
      <c r="J262" s="462">
        <f>J263+J264+J265+J266+J267+J268</f>
        <v>706.149</v>
      </c>
      <c r="K262" s="462">
        <f t="shared" si="167"/>
        <v>4297.702647</v>
      </c>
      <c r="L262" s="462">
        <f>L263+L264+L265+L266+L267+L268</f>
        <v>2375.789</v>
      </c>
      <c r="M262" s="462">
        <f t="shared" si="168"/>
        <v>6673.491647</v>
      </c>
      <c r="N262" s="462">
        <f t="shared" si="163"/>
        <v>34.342792405048</v>
      </c>
      <c r="O262" s="148"/>
    </row>
    <row r="263" s="406" customFormat="1" ht="47.1" customHeight="1" spans="1:15">
      <c r="A263" s="460">
        <v>2100401</v>
      </c>
      <c r="B263" s="461" t="s">
        <v>368</v>
      </c>
      <c r="C263" s="462">
        <v>2065.7</v>
      </c>
      <c r="D263" s="462"/>
      <c r="E263" s="462">
        <f t="shared" si="166"/>
        <v>2065.7</v>
      </c>
      <c r="F263" s="462">
        <v>8.042784</v>
      </c>
      <c r="G263" s="462">
        <v>-20</v>
      </c>
      <c r="H263" s="462">
        <v>28.59</v>
      </c>
      <c r="I263" s="462"/>
      <c r="J263" s="462">
        <f t="shared" ref="J263:J268" si="170">L263-D263</f>
        <v>208</v>
      </c>
      <c r="K263" s="462">
        <f t="shared" si="167"/>
        <v>2082.332784</v>
      </c>
      <c r="L263" s="462">
        <v>208</v>
      </c>
      <c r="M263" s="462">
        <f t="shared" si="168"/>
        <v>2290.332784</v>
      </c>
      <c r="N263" s="472">
        <f t="shared" si="163"/>
        <v>10.8744146778332</v>
      </c>
      <c r="O263" s="148" t="s">
        <v>369</v>
      </c>
    </row>
    <row r="264" s="406" customFormat="1" customHeight="1" spans="1:15">
      <c r="A264" s="460">
        <v>2100403</v>
      </c>
      <c r="B264" s="461" t="s">
        <v>370</v>
      </c>
      <c r="C264" s="462">
        <v>141.63</v>
      </c>
      <c r="D264" s="462"/>
      <c r="E264" s="462">
        <f t="shared" si="166"/>
        <v>141.63</v>
      </c>
      <c r="F264" s="462">
        <v>7.75</v>
      </c>
      <c r="G264" s="462">
        <v>0</v>
      </c>
      <c r="H264" s="462">
        <v>27.82</v>
      </c>
      <c r="I264" s="462"/>
      <c r="J264" s="462">
        <f t="shared" si="170"/>
        <v>68</v>
      </c>
      <c r="K264" s="462">
        <f t="shared" si="167"/>
        <v>177.2</v>
      </c>
      <c r="L264" s="462">
        <v>68</v>
      </c>
      <c r="M264" s="462">
        <f t="shared" si="168"/>
        <v>245.2</v>
      </c>
      <c r="N264" s="472">
        <f t="shared" si="163"/>
        <v>73.1271623243663</v>
      </c>
      <c r="O264" s="148" t="s">
        <v>162</v>
      </c>
    </row>
    <row r="265" s="406" customFormat="1" customHeight="1" spans="1:15">
      <c r="A265" s="460">
        <v>2100408</v>
      </c>
      <c r="B265" s="461" t="s">
        <v>371</v>
      </c>
      <c r="C265" s="462">
        <v>223.95</v>
      </c>
      <c r="D265" s="462">
        <v>1669.64</v>
      </c>
      <c r="E265" s="462">
        <f t="shared" si="166"/>
        <v>1893.59</v>
      </c>
      <c r="F265" s="462">
        <v>17.26</v>
      </c>
      <c r="G265" s="462">
        <v>0</v>
      </c>
      <c r="H265" s="462">
        <v>0</v>
      </c>
      <c r="I265" s="462"/>
      <c r="J265" s="462">
        <f t="shared" si="170"/>
        <v>283.79</v>
      </c>
      <c r="K265" s="462">
        <f t="shared" si="167"/>
        <v>241.21</v>
      </c>
      <c r="L265" s="462">
        <v>1953.43</v>
      </c>
      <c r="M265" s="462">
        <f t="shared" si="168"/>
        <v>2194.64</v>
      </c>
      <c r="N265" s="472">
        <f t="shared" si="163"/>
        <v>15.8983729318385</v>
      </c>
      <c r="O265" s="148" t="s">
        <v>140</v>
      </c>
    </row>
    <row r="266" s="406" customFormat="1" customHeight="1" spans="1:15">
      <c r="A266" s="460">
        <v>2100409</v>
      </c>
      <c r="B266" s="461" t="s">
        <v>372</v>
      </c>
      <c r="C266" s="462">
        <v>181.4</v>
      </c>
      <c r="D266" s="462"/>
      <c r="E266" s="462">
        <f t="shared" si="166"/>
        <v>181.4</v>
      </c>
      <c r="F266" s="462">
        <v>0</v>
      </c>
      <c r="G266" s="462">
        <v>0</v>
      </c>
      <c r="H266" s="462">
        <v>0</v>
      </c>
      <c r="I266" s="462"/>
      <c r="J266" s="462">
        <f t="shared" si="170"/>
        <v>12.11</v>
      </c>
      <c r="K266" s="462">
        <f t="shared" si="167"/>
        <v>181.4</v>
      </c>
      <c r="L266" s="462">
        <v>12.11</v>
      </c>
      <c r="M266" s="462">
        <f t="shared" si="168"/>
        <v>193.51</v>
      </c>
      <c r="N266" s="472"/>
      <c r="O266" s="148" t="s">
        <v>373</v>
      </c>
    </row>
    <row r="267" s="406" customFormat="1" customHeight="1" spans="1:15">
      <c r="A267" s="460">
        <v>2100410</v>
      </c>
      <c r="B267" s="461" t="s">
        <v>374</v>
      </c>
      <c r="C267" s="462">
        <v>507.38</v>
      </c>
      <c r="D267" s="462"/>
      <c r="E267" s="462">
        <f t="shared" si="166"/>
        <v>507.38</v>
      </c>
      <c r="F267" s="462">
        <v>918.869863</v>
      </c>
      <c r="G267" s="462">
        <v>0</v>
      </c>
      <c r="H267" s="462">
        <v>0</v>
      </c>
      <c r="I267" s="462"/>
      <c r="J267" s="462">
        <f t="shared" si="170"/>
        <v>4.505</v>
      </c>
      <c r="K267" s="462">
        <f t="shared" si="167"/>
        <v>1426.249863</v>
      </c>
      <c r="L267" s="462">
        <v>4.505</v>
      </c>
      <c r="M267" s="462">
        <f t="shared" si="168"/>
        <v>1430.754863</v>
      </c>
      <c r="N267" s="472">
        <f t="shared" ref="N267:N271" si="171">(M267-E267)/E267*100</f>
        <v>181.988817651464</v>
      </c>
      <c r="O267" s="148" t="s">
        <v>375</v>
      </c>
    </row>
    <row r="268" s="406" customFormat="1" customHeight="1" spans="1:15">
      <c r="A268" s="460">
        <v>2100499</v>
      </c>
      <c r="B268" s="461" t="s">
        <v>376</v>
      </c>
      <c r="C268" s="462">
        <v>177.81</v>
      </c>
      <c r="D268" s="462"/>
      <c r="E268" s="462">
        <f t="shared" si="166"/>
        <v>177.81</v>
      </c>
      <c r="F268" s="462">
        <v>11.5</v>
      </c>
      <c r="G268" s="462">
        <v>0</v>
      </c>
      <c r="H268" s="462">
        <v>0</v>
      </c>
      <c r="I268" s="462"/>
      <c r="J268" s="462">
        <f t="shared" si="170"/>
        <v>129.744</v>
      </c>
      <c r="K268" s="462">
        <f t="shared" si="167"/>
        <v>189.31</v>
      </c>
      <c r="L268" s="462">
        <v>129.744</v>
      </c>
      <c r="M268" s="462">
        <f t="shared" si="168"/>
        <v>319.054</v>
      </c>
      <c r="N268" s="472">
        <f t="shared" si="171"/>
        <v>79.4353523423879</v>
      </c>
      <c r="O268" s="148" t="s">
        <v>377</v>
      </c>
    </row>
    <row r="269" s="406" customFormat="1" customHeight="1" spans="1:15">
      <c r="A269" s="460">
        <v>21006</v>
      </c>
      <c r="B269" s="461" t="s">
        <v>378</v>
      </c>
      <c r="C269" s="462"/>
      <c r="D269" s="462"/>
      <c r="E269" s="462"/>
      <c r="F269" s="462"/>
      <c r="G269" s="462"/>
      <c r="H269" s="462"/>
      <c r="I269" s="462"/>
      <c r="J269" s="462">
        <f>J270</f>
        <v>5</v>
      </c>
      <c r="K269" s="462"/>
      <c r="L269" s="462">
        <f>L270</f>
        <v>5</v>
      </c>
      <c r="M269" s="462">
        <f t="shared" si="168"/>
        <v>5</v>
      </c>
      <c r="N269" s="462"/>
      <c r="O269" s="148"/>
    </row>
    <row r="270" s="406" customFormat="1" customHeight="1" spans="1:15">
      <c r="A270" s="460">
        <v>2100699</v>
      </c>
      <c r="B270" s="461" t="s">
        <v>379</v>
      </c>
      <c r="C270" s="462"/>
      <c r="D270" s="462"/>
      <c r="E270" s="462"/>
      <c r="F270" s="462"/>
      <c r="G270" s="462"/>
      <c r="H270" s="462"/>
      <c r="I270" s="462"/>
      <c r="J270" s="462">
        <v>5</v>
      </c>
      <c r="K270" s="462"/>
      <c r="L270" s="462">
        <v>5</v>
      </c>
      <c r="M270" s="462">
        <f t="shared" si="168"/>
        <v>5</v>
      </c>
      <c r="N270" s="472"/>
      <c r="O270" s="148"/>
    </row>
    <row r="271" s="406" customFormat="1" customHeight="1" spans="1:15">
      <c r="A271" s="460">
        <v>21007</v>
      </c>
      <c r="B271" s="461" t="s">
        <v>380</v>
      </c>
      <c r="C271" s="462">
        <f t="shared" ref="C271:H271" si="172">C272+C273</f>
        <v>284.96</v>
      </c>
      <c r="D271" s="462">
        <f>SUM(D272:D273)</f>
        <v>32.88</v>
      </c>
      <c r="E271" s="462">
        <f>C271+D271</f>
        <v>317.84</v>
      </c>
      <c r="F271" s="462">
        <f t="shared" si="172"/>
        <v>21.53</v>
      </c>
      <c r="G271" s="462">
        <f t="shared" si="172"/>
        <v>0</v>
      </c>
      <c r="H271" s="462">
        <f t="shared" si="172"/>
        <v>1.05</v>
      </c>
      <c r="I271" s="462"/>
      <c r="J271" s="462">
        <f>J272+J273</f>
        <v>78.36</v>
      </c>
      <c r="K271" s="462">
        <f>C271+F271+G271+H271+I271</f>
        <v>307.54</v>
      </c>
      <c r="L271" s="462">
        <f>L272+L273</f>
        <v>111.24</v>
      </c>
      <c r="M271" s="462">
        <f t="shared" si="168"/>
        <v>418.78</v>
      </c>
      <c r="N271" s="462">
        <f t="shared" si="171"/>
        <v>31.7581172917191</v>
      </c>
      <c r="O271" s="148"/>
    </row>
    <row r="272" s="406" customFormat="1" customHeight="1" spans="1:15">
      <c r="A272" s="460">
        <v>2100717</v>
      </c>
      <c r="B272" s="461" t="s">
        <v>381</v>
      </c>
      <c r="C272" s="462">
        <v>2</v>
      </c>
      <c r="D272" s="462"/>
      <c r="E272" s="462">
        <f>C272+D272</f>
        <v>2</v>
      </c>
      <c r="F272" s="462">
        <v>0</v>
      </c>
      <c r="G272" s="462">
        <v>0</v>
      </c>
      <c r="H272" s="462">
        <v>0</v>
      </c>
      <c r="I272" s="462"/>
      <c r="J272" s="462">
        <f t="shared" ref="J272:J276" si="173">L272-D272</f>
        <v>77.35</v>
      </c>
      <c r="K272" s="462">
        <f>C272+F272+G272+H272+I272</f>
        <v>2</v>
      </c>
      <c r="L272" s="462">
        <v>77.35</v>
      </c>
      <c r="M272" s="462">
        <f t="shared" si="168"/>
        <v>79.35</v>
      </c>
      <c r="N272" s="472"/>
      <c r="O272" s="148"/>
    </row>
    <row r="273" s="406" customFormat="1" customHeight="1" spans="1:15">
      <c r="A273" s="460">
        <v>2100799</v>
      </c>
      <c r="B273" s="461" t="s">
        <v>382</v>
      </c>
      <c r="C273" s="462">
        <v>282.96</v>
      </c>
      <c r="D273" s="462">
        <v>32.88</v>
      </c>
      <c r="E273" s="462">
        <f t="shared" ref="E273:E277" si="174">C273+D273</f>
        <v>315.84</v>
      </c>
      <c r="F273" s="462">
        <v>21.53</v>
      </c>
      <c r="G273" s="462">
        <v>0</v>
      </c>
      <c r="H273" s="462">
        <v>1.05</v>
      </c>
      <c r="I273" s="462"/>
      <c r="J273" s="462">
        <f t="shared" si="173"/>
        <v>1.01</v>
      </c>
      <c r="K273" s="462">
        <f t="shared" ref="K273:K279" si="175">C273+F273+G273+H273+I273</f>
        <v>305.54</v>
      </c>
      <c r="L273" s="462">
        <v>33.89</v>
      </c>
      <c r="M273" s="462">
        <f t="shared" ref="M273:M278" si="176">K273+L273</f>
        <v>339.43</v>
      </c>
      <c r="N273" s="472">
        <f t="shared" ref="N273:N276" si="177">(M273-E273)/E273*100</f>
        <v>7.46897163120568</v>
      </c>
      <c r="O273" s="148" t="s">
        <v>383</v>
      </c>
    </row>
    <row r="274" s="406" customFormat="1" customHeight="1" spans="1:15">
      <c r="A274" s="460">
        <v>21011</v>
      </c>
      <c r="B274" s="461" t="s">
        <v>384</v>
      </c>
      <c r="C274" s="462">
        <f t="shared" ref="C274:H274" si="178">C276+C275</f>
        <v>1004.22</v>
      </c>
      <c r="D274" s="462"/>
      <c r="E274" s="462">
        <f t="shared" si="174"/>
        <v>1004.22</v>
      </c>
      <c r="F274" s="462">
        <f t="shared" si="178"/>
        <v>20.84</v>
      </c>
      <c r="G274" s="462">
        <f t="shared" si="178"/>
        <v>0</v>
      </c>
      <c r="H274" s="462">
        <f t="shared" si="178"/>
        <v>-15.45</v>
      </c>
      <c r="I274" s="462"/>
      <c r="J274" s="462"/>
      <c r="K274" s="462">
        <f t="shared" si="175"/>
        <v>1009.61</v>
      </c>
      <c r="L274" s="462">
        <f>D274+J274</f>
        <v>0</v>
      </c>
      <c r="M274" s="462">
        <f t="shared" si="176"/>
        <v>1009.61</v>
      </c>
      <c r="N274" s="462">
        <f t="shared" si="177"/>
        <v>0.536734978391188</v>
      </c>
      <c r="O274" s="135"/>
    </row>
    <row r="275" s="406" customFormat="1" customHeight="1" spans="1:15">
      <c r="A275" s="477" t="s">
        <v>385</v>
      </c>
      <c r="B275" s="478" t="s">
        <v>386</v>
      </c>
      <c r="C275" s="462">
        <v>7.8</v>
      </c>
      <c r="D275" s="462"/>
      <c r="E275" s="462">
        <f t="shared" si="174"/>
        <v>7.8</v>
      </c>
      <c r="F275" s="462">
        <v>0</v>
      </c>
      <c r="G275" s="462">
        <v>0</v>
      </c>
      <c r="H275" s="462">
        <v>0</v>
      </c>
      <c r="I275" s="462"/>
      <c r="J275" s="462"/>
      <c r="K275" s="462">
        <f t="shared" si="175"/>
        <v>7.8</v>
      </c>
      <c r="L275" s="462">
        <f>D275+J275</f>
        <v>0</v>
      </c>
      <c r="M275" s="462">
        <f t="shared" si="176"/>
        <v>7.8</v>
      </c>
      <c r="N275" s="472"/>
      <c r="O275" s="135"/>
    </row>
    <row r="276" s="406" customFormat="1" customHeight="1" spans="1:15">
      <c r="A276" s="460">
        <v>2101199</v>
      </c>
      <c r="B276" s="461" t="s">
        <v>387</v>
      </c>
      <c r="C276" s="462">
        <v>996.42</v>
      </c>
      <c r="D276" s="462"/>
      <c r="E276" s="462">
        <f t="shared" si="174"/>
        <v>996.42</v>
      </c>
      <c r="F276" s="462">
        <v>20.84</v>
      </c>
      <c r="G276" s="462">
        <v>0</v>
      </c>
      <c r="H276" s="462">
        <v>-15.45</v>
      </c>
      <c r="I276" s="462"/>
      <c r="J276" s="462">
        <f t="shared" si="173"/>
        <v>0</v>
      </c>
      <c r="K276" s="462">
        <f t="shared" si="175"/>
        <v>1001.81</v>
      </c>
      <c r="L276" s="462"/>
      <c r="M276" s="462">
        <f t="shared" si="176"/>
        <v>1001.81</v>
      </c>
      <c r="N276" s="472">
        <f t="shared" si="177"/>
        <v>0.540936552859235</v>
      </c>
      <c r="O276" s="148" t="s">
        <v>388</v>
      </c>
    </row>
    <row r="277" s="406" customFormat="1" customHeight="1" spans="1:15">
      <c r="A277" s="460">
        <v>21012</v>
      </c>
      <c r="B277" s="461" t="s">
        <v>389</v>
      </c>
      <c r="C277" s="462">
        <f t="shared" ref="C277:H277" si="179">C279</f>
        <v>860</v>
      </c>
      <c r="D277" s="462">
        <f t="shared" si="179"/>
        <v>11993.2251</v>
      </c>
      <c r="E277" s="462">
        <f t="shared" si="174"/>
        <v>12853.2251</v>
      </c>
      <c r="F277" s="462">
        <f>F279+F278</f>
        <v>50</v>
      </c>
      <c r="G277" s="462">
        <f t="shared" si="179"/>
        <v>0</v>
      </c>
      <c r="H277" s="462">
        <f t="shared" si="179"/>
        <v>0</v>
      </c>
      <c r="I277" s="462"/>
      <c r="J277" s="462">
        <f>J279</f>
        <v>154.778</v>
      </c>
      <c r="K277" s="462">
        <f t="shared" si="175"/>
        <v>910</v>
      </c>
      <c r="L277" s="462">
        <f>L279</f>
        <v>12148.0031</v>
      </c>
      <c r="M277" s="462">
        <f t="shared" si="176"/>
        <v>13058.0031</v>
      </c>
      <c r="N277" s="462"/>
      <c r="O277" s="148"/>
    </row>
    <row r="278" s="406" customFormat="1" customHeight="1" spans="1:15">
      <c r="A278" s="460">
        <v>2101201</v>
      </c>
      <c r="B278" s="461" t="s">
        <v>390</v>
      </c>
      <c r="C278" s="462"/>
      <c r="D278" s="462"/>
      <c r="E278" s="462"/>
      <c r="F278" s="462">
        <v>5</v>
      </c>
      <c r="G278" s="462">
        <v>0</v>
      </c>
      <c r="H278" s="462">
        <v>0</v>
      </c>
      <c r="I278" s="462"/>
      <c r="J278" s="462"/>
      <c r="K278" s="462">
        <f t="shared" si="175"/>
        <v>5</v>
      </c>
      <c r="L278" s="462"/>
      <c r="M278" s="462">
        <f t="shared" si="176"/>
        <v>5</v>
      </c>
      <c r="N278" s="472"/>
      <c r="O278" s="148" t="s">
        <v>391</v>
      </c>
    </row>
    <row r="279" s="406" customFormat="1" customHeight="1" spans="1:15">
      <c r="A279" s="460">
        <v>2101202</v>
      </c>
      <c r="B279" s="461" t="s">
        <v>392</v>
      </c>
      <c r="C279" s="462">
        <v>860</v>
      </c>
      <c r="D279" s="462">
        <v>11993.2251</v>
      </c>
      <c r="E279" s="462">
        <f t="shared" ref="E279:E298" si="180">C279+D279</f>
        <v>12853.2251</v>
      </c>
      <c r="F279" s="462">
        <v>45</v>
      </c>
      <c r="G279" s="462">
        <v>0</v>
      </c>
      <c r="H279" s="462">
        <v>0</v>
      </c>
      <c r="I279" s="462"/>
      <c r="J279" s="462">
        <f t="shared" ref="J279:J282" si="181">L279-D279</f>
        <v>154.778</v>
      </c>
      <c r="K279" s="462">
        <f t="shared" si="175"/>
        <v>905</v>
      </c>
      <c r="L279" s="462">
        <v>12148.0031</v>
      </c>
      <c r="M279" s="462">
        <f t="shared" ref="M279:M299" si="182">K279+L279</f>
        <v>13053.0031</v>
      </c>
      <c r="N279" s="472"/>
      <c r="O279" s="148" t="s">
        <v>393</v>
      </c>
    </row>
    <row r="280" s="406" customFormat="1" customHeight="1" spans="1:15">
      <c r="A280" s="460">
        <v>21013</v>
      </c>
      <c r="B280" s="461" t="s">
        <v>394</v>
      </c>
      <c r="C280" s="462">
        <f>C282+C281</f>
        <v>0</v>
      </c>
      <c r="D280" s="462">
        <f>SUM(D281:D282)</f>
        <v>918</v>
      </c>
      <c r="E280" s="462">
        <f t="shared" si="180"/>
        <v>918</v>
      </c>
      <c r="F280" s="462">
        <f t="shared" ref="F280:H280" si="183">F282</f>
        <v>0</v>
      </c>
      <c r="G280" s="462">
        <f t="shared" si="183"/>
        <v>0</v>
      </c>
      <c r="H280" s="462">
        <f t="shared" si="183"/>
        <v>0</v>
      </c>
      <c r="I280" s="462"/>
      <c r="J280" s="462">
        <f>J282+J281</f>
        <v>175</v>
      </c>
      <c r="K280" s="462">
        <f t="shared" ref="K280:K298" si="184">C280+F280+G280+H280+I280</f>
        <v>0</v>
      </c>
      <c r="L280" s="462">
        <f>L282+L281</f>
        <v>1093</v>
      </c>
      <c r="M280" s="462">
        <f t="shared" si="182"/>
        <v>1093</v>
      </c>
      <c r="N280" s="462"/>
      <c r="O280" s="148"/>
    </row>
    <row r="281" s="406" customFormat="1" customHeight="1" spans="1:15">
      <c r="A281" s="460">
        <v>2101301</v>
      </c>
      <c r="B281" s="461" t="s">
        <v>395</v>
      </c>
      <c r="C281" s="462"/>
      <c r="D281" s="462">
        <v>918</v>
      </c>
      <c r="E281" s="462">
        <f t="shared" si="180"/>
        <v>918</v>
      </c>
      <c r="F281" s="462"/>
      <c r="G281" s="462"/>
      <c r="H281" s="462"/>
      <c r="I281" s="462"/>
      <c r="J281" s="462">
        <f t="shared" si="181"/>
        <v>175</v>
      </c>
      <c r="K281" s="462">
        <f t="shared" si="184"/>
        <v>0</v>
      </c>
      <c r="L281" s="462">
        <v>1093</v>
      </c>
      <c r="M281" s="462">
        <f t="shared" si="182"/>
        <v>1093</v>
      </c>
      <c r="N281" s="472"/>
      <c r="O281" s="148"/>
    </row>
    <row r="282" s="406" customFormat="1" customHeight="1" spans="1:15">
      <c r="A282" s="460">
        <v>2101399</v>
      </c>
      <c r="B282" s="461" t="s">
        <v>396</v>
      </c>
      <c r="C282" s="462">
        <v>0</v>
      </c>
      <c r="D282" s="462"/>
      <c r="E282" s="462">
        <f t="shared" si="180"/>
        <v>0</v>
      </c>
      <c r="F282" s="462">
        <v>0</v>
      </c>
      <c r="G282" s="462">
        <v>0</v>
      </c>
      <c r="H282" s="462">
        <v>0</v>
      </c>
      <c r="I282" s="462"/>
      <c r="J282" s="462">
        <f t="shared" si="181"/>
        <v>0</v>
      </c>
      <c r="K282" s="462">
        <f t="shared" si="184"/>
        <v>0</v>
      </c>
      <c r="L282" s="462"/>
      <c r="M282" s="462">
        <f t="shared" si="182"/>
        <v>0</v>
      </c>
      <c r="N282" s="472"/>
      <c r="O282" s="148"/>
    </row>
    <row r="283" s="406" customFormat="1" customHeight="1" spans="1:15">
      <c r="A283" s="460">
        <v>21014</v>
      </c>
      <c r="B283" s="461" t="s">
        <v>397</v>
      </c>
      <c r="C283" s="462">
        <f t="shared" ref="C283:H283" si="185">C284+0</f>
        <v>2</v>
      </c>
      <c r="D283" s="462">
        <f>D284</f>
        <v>24.49</v>
      </c>
      <c r="E283" s="462">
        <f t="shared" si="180"/>
        <v>26.49</v>
      </c>
      <c r="F283" s="462">
        <f t="shared" si="185"/>
        <v>0</v>
      </c>
      <c r="G283" s="462">
        <f t="shared" si="185"/>
        <v>0</v>
      </c>
      <c r="H283" s="462">
        <f t="shared" si="185"/>
        <v>0</v>
      </c>
      <c r="I283" s="462"/>
      <c r="J283" s="462">
        <f>J284+0</f>
        <v>1</v>
      </c>
      <c r="K283" s="462">
        <f t="shared" si="184"/>
        <v>2</v>
      </c>
      <c r="L283" s="462">
        <f>L284+0</f>
        <v>25.49</v>
      </c>
      <c r="M283" s="462">
        <f t="shared" si="182"/>
        <v>27.49</v>
      </c>
      <c r="N283" s="462"/>
      <c r="O283" s="148"/>
    </row>
    <row r="284" s="406" customFormat="1" customHeight="1" spans="1:15">
      <c r="A284" s="460">
        <v>2101401</v>
      </c>
      <c r="B284" s="461" t="s">
        <v>398</v>
      </c>
      <c r="C284" s="462">
        <v>2</v>
      </c>
      <c r="D284" s="462">
        <v>24.49</v>
      </c>
      <c r="E284" s="462">
        <f t="shared" si="180"/>
        <v>26.49</v>
      </c>
      <c r="F284" s="462">
        <v>0</v>
      </c>
      <c r="G284" s="462">
        <v>0</v>
      </c>
      <c r="H284" s="462">
        <v>0</v>
      </c>
      <c r="I284" s="462"/>
      <c r="J284" s="462">
        <f t="shared" ref="J284:J288" si="186">L284-D284</f>
        <v>1</v>
      </c>
      <c r="K284" s="462">
        <f t="shared" si="184"/>
        <v>2</v>
      </c>
      <c r="L284" s="462">
        <v>25.49</v>
      </c>
      <c r="M284" s="462">
        <f t="shared" si="182"/>
        <v>27.49</v>
      </c>
      <c r="N284" s="472"/>
      <c r="O284" s="148"/>
    </row>
    <row r="285" s="406" customFormat="1" customHeight="1" spans="1:15">
      <c r="A285" s="460">
        <v>21015</v>
      </c>
      <c r="B285" s="461" t="s">
        <v>399</v>
      </c>
      <c r="C285" s="462">
        <f t="shared" ref="C285:H285" si="187">C286</f>
        <v>40</v>
      </c>
      <c r="D285" s="462">
        <f t="shared" si="187"/>
        <v>0</v>
      </c>
      <c r="E285" s="462">
        <f t="shared" si="180"/>
        <v>40</v>
      </c>
      <c r="F285" s="462">
        <f t="shared" si="187"/>
        <v>0</v>
      </c>
      <c r="G285" s="462">
        <f t="shared" si="187"/>
        <v>0</v>
      </c>
      <c r="H285" s="462">
        <f t="shared" si="187"/>
        <v>0</v>
      </c>
      <c r="I285" s="462"/>
      <c r="J285" s="462"/>
      <c r="K285" s="462">
        <f t="shared" si="184"/>
        <v>40</v>
      </c>
      <c r="L285" s="462">
        <f>L286</f>
        <v>0</v>
      </c>
      <c r="M285" s="462">
        <f t="shared" si="182"/>
        <v>40</v>
      </c>
      <c r="N285" s="462"/>
      <c r="O285" s="148"/>
    </row>
    <row r="286" s="406" customFormat="1" customHeight="1" spans="1:15">
      <c r="A286" s="460">
        <v>2101504</v>
      </c>
      <c r="B286" s="461" t="s">
        <v>115</v>
      </c>
      <c r="C286" s="462">
        <v>40</v>
      </c>
      <c r="D286" s="462"/>
      <c r="E286" s="462">
        <f t="shared" si="180"/>
        <v>40</v>
      </c>
      <c r="F286" s="462">
        <v>0</v>
      </c>
      <c r="G286" s="462">
        <v>0</v>
      </c>
      <c r="H286" s="462">
        <v>0</v>
      </c>
      <c r="I286" s="462"/>
      <c r="J286" s="462">
        <f t="shared" si="186"/>
        <v>0</v>
      </c>
      <c r="K286" s="462">
        <f t="shared" si="184"/>
        <v>40</v>
      </c>
      <c r="L286" s="462"/>
      <c r="M286" s="462">
        <f t="shared" si="182"/>
        <v>40</v>
      </c>
      <c r="N286" s="472"/>
      <c r="O286" s="148"/>
    </row>
    <row r="287" s="406" customFormat="1" customHeight="1" spans="1:15">
      <c r="A287" s="460">
        <v>21016</v>
      </c>
      <c r="B287" s="461" t="s">
        <v>400</v>
      </c>
      <c r="C287" s="462">
        <f t="shared" ref="C287:H287" si="188">C288</f>
        <v>69</v>
      </c>
      <c r="D287" s="462"/>
      <c r="E287" s="462">
        <f t="shared" si="180"/>
        <v>69</v>
      </c>
      <c r="F287" s="462">
        <f t="shared" si="188"/>
        <v>0</v>
      </c>
      <c r="G287" s="462">
        <f t="shared" si="188"/>
        <v>0</v>
      </c>
      <c r="H287" s="462">
        <f t="shared" si="188"/>
        <v>0</v>
      </c>
      <c r="I287" s="462"/>
      <c r="J287" s="462">
        <f>J288</f>
        <v>0</v>
      </c>
      <c r="K287" s="462">
        <f t="shared" si="184"/>
        <v>69</v>
      </c>
      <c r="L287" s="462">
        <f>D287+J287</f>
        <v>0</v>
      </c>
      <c r="M287" s="462">
        <f t="shared" si="182"/>
        <v>69</v>
      </c>
      <c r="N287" s="462"/>
      <c r="O287" s="148"/>
    </row>
    <row r="288" s="406" customFormat="1" customHeight="1" spans="1:15">
      <c r="A288" s="460">
        <v>2101601</v>
      </c>
      <c r="B288" s="461" t="s">
        <v>400</v>
      </c>
      <c r="C288" s="462">
        <v>69</v>
      </c>
      <c r="D288" s="462"/>
      <c r="E288" s="462">
        <f t="shared" si="180"/>
        <v>69</v>
      </c>
      <c r="F288" s="462">
        <v>0</v>
      </c>
      <c r="G288" s="462">
        <v>0</v>
      </c>
      <c r="H288" s="462">
        <v>0</v>
      </c>
      <c r="I288" s="462"/>
      <c r="J288" s="462">
        <f t="shared" si="186"/>
        <v>0</v>
      </c>
      <c r="K288" s="462">
        <f t="shared" si="184"/>
        <v>69</v>
      </c>
      <c r="L288" s="462"/>
      <c r="M288" s="462">
        <f t="shared" si="182"/>
        <v>69</v>
      </c>
      <c r="N288" s="472"/>
      <c r="O288" s="148"/>
    </row>
    <row r="289" s="406" customFormat="1" customHeight="1" spans="1:15">
      <c r="A289" s="460">
        <v>21099</v>
      </c>
      <c r="B289" s="461" t="s">
        <v>401</v>
      </c>
      <c r="C289" s="462">
        <f t="shared" ref="C289:H289" si="189">+C290</f>
        <v>436</v>
      </c>
      <c r="D289" s="462">
        <f>D290</f>
        <v>3</v>
      </c>
      <c r="E289" s="462">
        <f t="shared" si="180"/>
        <v>439</v>
      </c>
      <c r="F289" s="462">
        <f t="shared" si="189"/>
        <v>0</v>
      </c>
      <c r="G289" s="462">
        <f t="shared" si="189"/>
        <v>0</v>
      </c>
      <c r="H289" s="462">
        <f t="shared" si="189"/>
        <v>0.61</v>
      </c>
      <c r="I289" s="462"/>
      <c r="J289" s="462">
        <f>+J290</f>
        <v>42.14</v>
      </c>
      <c r="K289" s="462">
        <f t="shared" si="184"/>
        <v>436.61</v>
      </c>
      <c r="L289" s="462">
        <f>+L290</f>
        <v>45.14</v>
      </c>
      <c r="M289" s="462">
        <f t="shared" si="182"/>
        <v>481.75</v>
      </c>
      <c r="N289" s="462">
        <f t="shared" ref="N289:N291" si="190">(M289-E289)/E289*100</f>
        <v>9.7380410022779</v>
      </c>
      <c r="O289" s="135" t="str">
        <f>+O290</f>
        <v>调整“数字财政”终端设备购置等，收回存量资金重新安排</v>
      </c>
    </row>
    <row r="290" s="406" customFormat="1" customHeight="1" spans="1:15">
      <c r="A290" s="460">
        <v>2109999</v>
      </c>
      <c r="B290" s="461" t="s">
        <v>401</v>
      </c>
      <c r="C290" s="462">
        <v>436</v>
      </c>
      <c r="D290" s="462">
        <v>3</v>
      </c>
      <c r="E290" s="462">
        <f t="shared" si="180"/>
        <v>439</v>
      </c>
      <c r="F290" s="462">
        <v>0</v>
      </c>
      <c r="G290" s="462">
        <v>0</v>
      </c>
      <c r="H290" s="462">
        <v>0.61</v>
      </c>
      <c r="I290" s="462"/>
      <c r="J290" s="462">
        <f t="shared" ref="J290:J294" si="191">L290-D290</f>
        <v>42.14</v>
      </c>
      <c r="K290" s="462">
        <f t="shared" si="184"/>
        <v>436.61</v>
      </c>
      <c r="L290" s="462">
        <v>45.14</v>
      </c>
      <c r="M290" s="462">
        <f t="shared" si="182"/>
        <v>481.75</v>
      </c>
      <c r="N290" s="472">
        <f t="shared" si="190"/>
        <v>9.7380410022779</v>
      </c>
      <c r="O290" s="148" t="s">
        <v>402</v>
      </c>
    </row>
    <row r="291" s="406" customFormat="1" customHeight="1" spans="1:15">
      <c r="A291" s="460">
        <v>211</v>
      </c>
      <c r="B291" s="461" t="s">
        <v>403</v>
      </c>
      <c r="C291" s="462">
        <f t="shared" ref="C291:H291" si="192">C292+0+C300+C297+C295</f>
        <v>49</v>
      </c>
      <c r="D291" s="462">
        <f t="shared" si="192"/>
        <v>0</v>
      </c>
      <c r="E291" s="462">
        <f t="shared" si="180"/>
        <v>49</v>
      </c>
      <c r="F291" s="462">
        <f t="shared" si="192"/>
        <v>14</v>
      </c>
      <c r="G291" s="462">
        <f t="shared" si="192"/>
        <v>0</v>
      </c>
      <c r="H291" s="462">
        <f t="shared" si="192"/>
        <v>26.25</v>
      </c>
      <c r="I291" s="462"/>
      <c r="J291" s="462">
        <f>J292+0+J300+J297+J295</f>
        <v>114</v>
      </c>
      <c r="K291" s="462">
        <f t="shared" si="184"/>
        <v>89.25</v>
      </c>
      <c r="L291" s="462">
        <f>L292+0+L300+L297+L295</f>
        <v>114</v>
      </c>
      <c r="M291" s="462">
        <f t="shared" si="182"/>
        <v>203.25</v>
      </c>
      <c r="N291" s="473">
        <f t="shared" si="190"/>
        <v>314.795918367347</v>
      </c>
      <c r="O291" s="135"/>
    </row>
    <row r="292" s="406" customFormat="1" customHeight="1" spans="1:15">
      <c r="A292" s="460">
        <v>21101</v>
      </c>
      <c r="B292" s="461" t="s">
        <v>404</v>
      </c>
      <c r="C292" s="462">
        <f t="shared" ref="C292:H292" si="193">C293+C294</f>
        <v>10</v>
      </c>
      <c r="D292" s="462"/>
      <c r="E292" s="462">
        <f t="shared" si="180"/>
        <v>10</v>
      </c>
      <c r="F292" s="462">
        <f t="shared" si="193"/>
        <v>0</v>
      </c>
      <c r="G292" s="462">
        <f t="shared" si="193"/>
        <v>0</v>
      </c>
      <c r="H292" s="462">
        <f t="shared" si="193"/>
        <v>0</v>
      </c>
      <c r="I292" s="462"/>
      <c r="J292" s="462"/>
      <c r="K292" s="462">
        <f t="shared" si="184"/>
        <v>10</v>
      </c>
      <c r="L292" s="462">
        <f>L293+L294</f>
        <v>0</v>
      </c>
      <c r="M292" s="462">
        <f t="shared" si="182"/>
        <v>10</v>
      </c>
      <c r="N292" s="462"/>
      <c r="O292" s="148"/>
    </row>
    <row r="293" s="406" customFormat="1" customHeight="1" spans="1:15">
      <c r="A293" s="460">
        <v>2110101</v>
      </c>
      <c r="B293" s="461" t="s">
        <v>75</v>
      </c>
      <c r="C293" s="462">
        <v>0</v>
      </c>
      <c r="D293" s="462"/>
      <c r="E293" s="462">
        <f t="shared" si="180"/>
        <v>0</v>
      </c>
      <c r="F293" s="462">
        <v>0</v>
      </c>
      <c r="G293" s="462">
        <v>0</v>
      </c>
      <c r="H293" s="462">
        <v>0</v>
      </c>
      <c r="I293" s="462"/>
      <c r="J293" s="462">
        <f t="shared" si="191"/>
        <v>0</v>
      </c>
      <c r="K293" s="462">
        <f t="shared" si="184"/>
        <v>0</v>
      </c>
      <c r="L293" s="462"/>
      <c r="M293" s="462">
        <f t="shared" si="182"/>
        <v>0</v>
      </c>
      <c r="N293" s="472"/>
      <c r="O293" s="148"/>
    </row>
    <row r="294" s="406" customFormat="1" customHeight="1" spans="1:15">
      <c r="A294" s="460">
        <v>2110199</v>
      </c>
      <c r="B294" s="461" t="s">
        <v>405</v>
      </c>
      <c r="C294" s="462">
        <v>10</v>
      </c>
      <c r="D294" s="462"/>
      <c r="E294" s="462">
        <f t="shared" si="180"/>
        <v>10</v>
      </c>
      <c r="F294" s="462">
        <v>0</v>
      </c>
      <c r="G294" s="462">
        <v>0</v>
      </c>
      <c r="H294" s="462">
        <v>0</v>
      </c>
      <c r="I294" s="462"/>
      <c r="J294" s="462">
        <f t="shared" si="191"/>
        <v>0</v>
      </c>
      <c r="K294" s="462">
        <f t="shared" si="184"/>
        <v>10</v>
      </c>
      <c r="L294" s="462"/>
      <c r="M294" s="462">
        <f t="shared" si="182"/>
        <v>10</v>
      </c>
      <c r="N294" s="472"/>
      <c r="O294" s="148"/>
    </row>
    <row r="295" s="406" customFormat="1" customHeight="1" spans="1:15">
      <c r="A295" s="460">
        <v>21102</v>
      </c>
      <c r="B295" s="461" t="s">
        <v>406</v>
      </c>
      <c r="C295" s="462">
        <f t="shared" ref="C295:H295" si="194">C296</f>
        <v>0</v>
      </c>
      <c r="D295" s="462"/>
      <c r="E295" s="462">
        <f t="shared" si="180"/>
        <v>0</v>
      </c>
      <c r="F295" s="462">
        <f t="shared" si="194"/>
        <v>0</v>
      </c>
      <c r="G295" s="462">
        <f t="shared" si="194"/>
        <v>0</v>
      </c>
      <c r="H295" s="462">
        <f t="shared" si="194"/>
        <v>26.25</v>
      </c>
      <c r="I295" s="462"/>
      <c r="J295" s="462"/>
      <c r="K295" s="462">
        <f t="shared" si="184"/>
        <v>26.25</v>
      </c>
      <c r="L295" s="462">
        <f>D295+J295</f>
        <v>0</v>
      </c>
      <c r="M295" s="462">
        <f t="shared" si="182"/>
        <v>26.25</v>
      </c>
      <c r="N295" s="462"/>
      <c r="O295" s="148"/>
    </row>
    <row r="296" s="406" customFormat="1" customHeight="1" spans="1:15">
      <c r="A296" s="460">
        <v>2110299</v>
      </c>
      <c r="B296" s="461" t="s">
        <v>407</v>
      </c>
      <c r="C296" s="462">
        <v>0</v>
      </c>
      <c r="D296" s="462"/>
      <c r="E296" s="462">
        <f t="shared" si="180"/>
        <v>0</v>
      </c>
      <c r="F296" s="462">
        <v>0</v>
      </c>
      <c r="G296" s="462">
        <v>0</v>
      </c>
      <c r="H296" s="462">
        <v>26.25</v>
      </c>
      <c r="I296" s="462"/>
      <c r="J296" s="462">
        <f>L296-D296</f>
        <v>0</v>
      </c>
      <c r="K296" s="462">
        <f t="shared" si="184"/>
        <v>26.25</v>
      </c>
      <c r="L296" s="462"/>
      <c r="M296" s="462">
        <f t="shared" si="182"/>
        <v>26.25</v>
      </c>
      <c r="N296" s="472"/>
      <c r="O296" s="148" t="s">
        <v>408</v>
      </c>
    </row>
    <row r="297" s="406" customFormat="1" customHeight="1" spans="1:15">
      <c r="A297" s="460">
        <v>21103</v>
      </c>
      <c r="B297" s="461" t="s">
        <v>409</v>
      </c>
      <c r="C297" s="462">
        <f t="shared" ref="C297:H297" si="195">C298</f>
        <v>0</v>
      </c>
      <c r="D297" s="462"/>
      <c r="E297" s="462">
        <f t="shared" si="180"/>
        <v>0</v>
      </c>
      <c r="F297" s="462">
        <f t="shared" si="195"/>
        <v>10</v>
      </c>
      <c r="G297" s="462">
        <f t="shared" si="195"/>
        <v>0</v>
      </c>
      <c r="H297" s="462">
        <f t="shared" si="195"/>
        <v>0</v>
      </c>
      <c r="I297" s="462"/>
      <c r="J297" s="462">
        <f>J298+J299</f>
        <v>50</v>
      </c>
      <c r="K297" s="462">
        <f t="shared" si="184"/>
        <v>10</v>
      </c>
      <c r="L297" s="462">
        <f>L298+L299</f>
        <v>50</v>
      </c>
      <c r="M297" s="462">
        <f t="shared" si="182"/>
        <v>60</v>
      </c>
      <c r="N297" s="462"/>
      <c r="O297" s="148"/>
    </row>
    <row r="298" s="406" customFormat="1" customHeight="1" spans="1:15">
      <c r="A298" s="460" t="s">
        <v>410</v>
      </c>
      <c r="B298" s="461" t="s">
        <v>411</v>
      </c>
      <c r="C298" s="462">
        <v>0</v>
      </c>
      <c r="D298" s="462"/>
      <c r="E298" s="462">
        <f t="shared" si="180"/>
        <v>0</v>
      </c>
      <c r="F298" s="462">
        <v>10</v>
      </c>
      <c r="G298" s="462">
        <v>0</v>
      </c>
      <c r="H298" s="462">
        <v>0</v>
      </c>
      <c r="I298" s="462"/>
      <c r="J298" s="462"/>
      <c r="K298" s="462">
        <f t="shared" si="184"/>
        <v>10</v>
      </c>
      <c r="L298" s="462">
        <f>D298+J298</f>
        <v>0</v>
      </c>
      <c r="M298" s="462">
        <f t="shared" si="182"/>
        <v>10</v>
      </c>
      <c r="N298" s="472"/>
      <c r="O298" s="148" t="s">
        <v>412</v>
      </c>
    </row>
    <row r="299" s="406" customFormat="1" customHeight="1" spans="1:15">
      <c r="A299" s="460">
        <v>2110304</v>
      </c>
      <c r="B299" s="461" t="s">
        <v>413</v>
      </c>
      <c r="C299" s="462"/>
      <c r="D299" s="462"/>
      <c r="E299" s="462"/>
      <c r="F299" s="462"/>
      <c r="G299" s="462"/>
      <c r="H299" s="462"/>
      <c r="I299" s="462"/>
      <c r="J299" s="462">
        <v>50</v>
      </c>
      <c r="K299" s="462"/>
      <c r="L299" s="462">
        <v>50</v>
      </c>
      <c r="M299" s="462">
        <f t="shared" si="182"/>
        <v>50</v>
      </c>
      <c r="N299" s="472"/>
      <c r="O299" s="148"/>
    </row>
    <row r="300" s="406" customFormat="1" customHeight="1" spans="1:15">
      <c r="A300" s="460">
        <v>21199</v>
      </c>
      <c r="B300" s="461" t="s">
        <v>414</v>
      </c>
      <c r="C300" s="462">
        <f t="shared" ref="C300:H300" si="196">C301</f>
        <v>39</v>
      </c>
      <c r="D300" s="462"/>
      <c r="E300" s="462">
        <f t="shared" ref="E300:E320" si="197">C300+D300</f>
        <v>39</v>
      </c>
      <c r="F300" s="462">
        <f t="shared" si="196"/>
        <v>4</v>
      </c>
      <c r="G300" s="462">
        <f t="shared" si="196"/>
        <v>0</v>
      </c>
      <c r="H300" s="462">
        <f t="shared" si="196"/>
        <v>0</v>
      </c>
      <c r="I300" s="462"/>
      <c r="J300" s="462">
        <f>J301</f>
        <v>64</v>
      </c>
      <c r="K300" s="462">
        <f t="shared" ref="K300:K320" si="198">C300+F300+G300+H300+I300</f>
        <v>43</v>
      </c>
      <c r="L300" s="462">
        <f>L301</f>
        <v>64</v>
      </c>
      <c r="M300" s="462">
        <f t="shared" ref="M300:M321" si="199">K300+L300</f>
        <v>107</v>
      </c>
      <c r="N300" s="462">
        <f t="shared" ref="N300:N304" si="200">(M300-E300)/E300*100</f>
        <v>174.358974358974</v>
      </c>
      <c r="O300" s="135" t="str">
        <f>O301</f>
        <v>调增节能监察工作经费</v>
      </c>
    </row>
    <row r="301" s="406" customFormat="1" customHeight="1" spans="1:15">
      <c r="A301" s="460" t="s">
        <v>415</v>
      </c>
      <c r="B301" s="461" t="s">
        <v>414</v>
      </c>
      <c r="C301" s="462">
        <v>39</v>
      </c>
      <c r="D301" s="462"/>
      <c r="E301" s="462">
        <f t="shared" si="197"/>
        <v>39</v>
      </c>
      <c r="F301" s="462">
        <v>4</v>
      </c>
      <c r="G301" s="462">
        <v>0</v>
      </c>
      <c r="H301" s="462">
        <v>0</v>
      </c>
      <c r="I301" s="462"/>
      <c r="J301" s="462">
        <v>64</v>
      </c>
      <c r="K301" s="462">
        <f t="shared" si="198"/>
        <v>43</v>
      </c>
      <c r="L301" s="462">
        <v>64</v>
      </c>
      <c r="M301" s="462">
        <f t="shared" si="199"/>
        <v>107</v>
      </c>
      <c r="N301" s="472">
        <f t="shared" si="200"/>
        <v>174.358974358974</v>
      </c>
      <c r="O301" s="148" t="s">
        <v>416</v>
      </c>
    </row>
    <row r="302" s="406" customFormat="1" customHeight="1" spans="1:15">
      <c r="A302" s="460">
        <v>212</v>
      </c>
      <c r="B302" s="461" t="s">
        <v>417</v>
      </c>
      <c r="C302" s="462">
        <f>C303+C308+C310+C312-1</f>
        <v>13948.57</v>
      </c>
      <c r="D302" s="462">
        <f t="shared" ref="D302:H302" si="201">D303+D308+D310+D312+0</f>
        <v>984.39</v>
      </c>
      <c r="E302" s="462">
        <f>C302+D302+0.55</f>
        <v>14933.51</v>
      </c>
      <c r="F302" s="462">
        <f t="shared" si="201"/>
        <v>367.38</v>
      </c>
      <c r="G302" s="462">
        <f t="shared" si="201"/>
        <v>-96</v>
      </c>
      <c r="H302" s="462">
        <f t="shared" si="201"/>
        <v>1818.29</v>
      </c>
      <c r="I302" s="462">
        <f>+I310</f>
        <v>0</v>
      </c>
      <c r="J302" s="462">
        <f>J303+J308+J310+J312-1</f>
        <v>-2911.17</v>
      </c>
      <c r="K302" s="462">
        <f t="shared" si="198"/>
        <v>16038.24</v>
      </c>
      <c r="L302" s="462">
        <f>L303+L308+L310+L312</f>
        <v>-1925.78</v>
      </c>
      <c r="M302" s="462">
        <f t="shared" si="199"/>
        <v>14112.46</v>
      </c>
      <c r="N302" s="473">
        <f t="shared" si="200"/>
        <v>-5.49803763482262</v>
      </c>
      <c r="O302" s="148"/>
    </row>
    <row r="303" s="406" customFormat="1" customHeight="1" spans="1:15">
      <c r="A303" s="460">
        <v>21201</v>
      </c>
      <c r="B303" s="461" t="s">
        <v>418</v>
      </c>
      <c r="C303" s="462">
        <f t="shared" ref="C303:H303" si="202">C304+C305+C306+C307</f>
        <v>13241.25</v>
      </c>
      <c r="D303" s="462">
        <f>SUM(D304:D307)</f>
        <v>135.39</v>
      </c>
      <c r="E303" s="462">
        <f t="shared" si="197"/>
        <v>13376.64</v>
      </c>
      <c r="F303" s="462">
        <f t="shared" si="202"/>
        <v>133.54</v>
      </c>
      <c r="G303" s="462">
        <f t="shared" si="202"/>
        <v>-96</v>
      </c>
      <c r="H303" s="462">
        <f t="shared" si="202"/>
        <v>1786.14</v>
      </c>
      <c r="I303" s="462"/>
      <c r="J303" s="462">
        <f>J304+J305+J306+J307</f>
        <v>1362.32</v>
      </c>
      <c r="K303" s="462">
        <f t="shared" si="198"/>
        <v>15064.93</v>
      </c>
      <c r="L303" s="462">
        <f>L304+L305+L306+L307</f>
        <v>1497.71</v>
      </c>
      <c r="M303" s="462">
        <f t="shared" si="199"/>
        <v>16562.64</v>
      </c>
      <c r="N303" s="462">
        <f t="shared" si="200"/>
        <v>23.8176403042917</v>
      </c>
      <c r="O303" s="148"/>
    </row>
    <row r="304" s="406" customFormat="1" customHeight="1" spans="1:15">
      <c r="A304" s="460">
        <v>2120101</v>
      </c>
      <c r="B304" s="461" t="s">
        <v>75</v>
      </c>
      <c r="C304" s="462">
        <v>2402.94</v>
      </c>
      <c r="D304" s="462">
        <v>135.39</v>
      </c>
      <c r="E304" s="462">
        <f t="shared" si="197"/>
        <v>2538.33</v>
      </c>
      <c r="F304" s="462">
        <v>-322.84</v>
      </c>
      <c r="G304" s="462">
        <v>0</v>
      </c>
      <c r="H304" s="462">
        <v>-779.94</v>
      </c>
      <c r="I304" s="462"/>
      <c r="J304" s="462">
        <f t="shared" ref="J304:J307" si="203">L304-D304</f>
        <v>0</v>
      </c>
      <c r="K304" s="462">
        <f t="shared" si="198"/>
        <v>1300.16</v>
      </c>
      <c r="L304" s="462">
        <v>135.39</v>
      </c>
      <c r="M304" s="462">
        <f t="shared" si="199"/>
        <v>1435.55</v>
      </c>
      <c r="N304" s="472">
        <f t="shared" si="200"/>
        <v>-43.4450997309255</v>
      </c>
      <c r="O304" s="148" t="s">
        <v>419</v>
      </c>
    </row>
    <row r="305" s="406" customFormat="1" customHeight="1" spans="1:15">
      <c r="A305" s="460">
        <v>2120104</v>
      </c>
      <c r="B305" s="461" t="s">
        <v>420</v>
      </c>
      <c r="C305" s="462">
        <v>130.37</v>
      </c>
      <c r="D305" s="462"/>
      <c r="E305" s="462">
        <f t="shared" si="197"/>
        <v>130.37</v>
      </c>
      <c r="F305" s="462">
        <v>0</v>
      </c>
      <c r="G305" s="462">
        <v>0</v>
      </c>
      <c r="H305" s="462">
        <v>0</v>
      </c>
      <c r="I305" s="462"/>
      <c r="J305" s="462">
        <f t="shared" si="203"/>
        <v>0</v>
      </c>
      <c r="K305" s="462">
        <f t="shared" si="198"/>
        <v>130.37</v>
      </c>
      <c r="L305" s="462"/>
      <c r="M305" s="462">
        <f t="shared" si="199"/>
        <v>130.37</v>
      </c>
      <c r="N305" s="472"/>
      <c r="O305" s="135"/>
    </row>
    <row r="306" s="406" customFormat="1" customHeight="1" spans="1:15">
      <c r="A306" s="460">
        <v>2120106</v>
      </c>
      <c r="B306" s="461" t="s">
        <v>421</v>
      </c>
      <c r="C306" s="462">
        <v>190.96</v>
      </c>
      <c r="D306" s="462"/>
      <c r="E306" s="462">
        <f t="shared" si="197"/>
        <v>190.96</v>
      </c>
      <c r="F306" s="462">
        <v>9.4</v>
      </c>
      <c r="G306" s="462">
        <v>0</v>
      </c>
      <c r="H306" s="462">
        <v>36.16</v>
      </c>
      <c r="I306" s="462"/>
      <c r="J306" s="462">
        <f t="shared" si="203"/>
        <v>0</v>
      </c>
      <c r="K306" s="462">
        <f t="shared" si="198"/>
        <v>236.52</v>
      </c>
      <c r="L306" s="462"/>
      <c r="M306" s="462">
        <f t="shared" si="199"/>
        <v>236.52</v>
      </c>
      <c r="N306" s="472">
        <f t="shared" ref="N306:N309" si="204">(M306-E306)/E306*100</f>
        <v>23.8583996648513</v>
      </c>
      <c r="O306" s="148" t="s">
        <v>153</v>
      </c>
    </row>
    <row r="307" s="406" customFormat="1" ht="60.95" customHeight="1" spans="1:15">
      <c r="A307" s="460">
        <v>2120199</v>
      </c>
      <c r="B307" s="461" t="s">
        <v>422</v>
      </c>
      <c r="C307" s="462">
        <v>10516.98</v>
      </c>
      <c r="D307" s="462"/>
      <c r="E307" s="462">
        <f t="shared" si="197"/>
        <v>10516.98</v>
      </c>
      <c r="F307" s="462">
        <v>446.98</v>
      </c>
      <c r="G307" s="462">
        <v>-96</v>
      </c>
      <c r="H307" s="462">
        <v>2529.92</v>
      </c>
      <c r="I307" s="462"/>
      <c r="J307" s="462">
        <f t="shared" si="203"/>
        <v>1362.32</v>
      </c>
      <c r="K307" s="462">
        <f t="shared" si="198"/>
        <v>13397.88</v>
      </c>
      <c r="L307" s="462">
        <v>1362.32</v>
      </c>
      <c r="M307" s="462">
        <f t="shared" si="199"/>
        <v>14760.2</v>
      </c>
      <c r="N307" s="472">
        <f t="shared" si="204"/>
        <v>40.3463731983896</v>
      </c>
      <c r="O307" s="148" t="s">
        <v>423</v>
      </c>
    </row>
    <row r="308" s="406" customFormat="1" customHeight="1" spans="1:15">
      <c r="A308" s="460">
        <v>21202</v>
      </c>
      <c r="B308" s="461" t="s">
        <v>424</v>
      </c>
      <c r="C308" s="462">
        <f t="shared" ref="C308:H308" si="205">C309</f>
        <v>41.17</v>
      </c>
      <c r="D308" s="462"/>
      <c r="E308" s="462">
        <f t="shared" si="197"/>
        <v>41.17</v>
      </c>
      <c r="F308" s="462">
        <f t="shared" si="205"/>
        <v>-23.86</v>
      </c>
      <c r="G308" s="462">
        <f t="shared" si="205"/>
        <v>0</v>
      </c>
      <c r="H308" s="462">
        <f t="shared" si="205"/>
        <v>9.55</v>
      </c>
      <c r="I308" s="462"/>
      <c r="J308" s="462">
        <f t="shared" ref="J308:J312" si="206">J309</f>
        <v>676.51</v>
      </c>
      <c r="K308" s="462">
        <f t="shared" si="198"/>
        <v>26.86</v>
      </c>
      <c r="L308" s="462">
        <f t="shared" ref="L308:L312" si="207">L309</f>
        <v>676.51</v>
      </c>
      <c r="M308" s="462">
        <f t="shared" si="199"/>
        <v>703.37</v>
      </c>
      <c r="N308" s="462">
        <f t="shared" si="204"/>
        <v>1608.45275686179</v>
      </c>
      <c r="O308" s="148"/>
    </row>
    <row r="309" s="406" customFormat="1" customHeight="1" spans="1:15">
      <c r="A309" s="460">
        <v>2120201</v>
      </c>
      <c r="B309" s="461" t="s">
        <v>424</v>
      </c>
      <c r="C309" s="462">
        <v>41.17</v>
      </c>
      <c r="D309" s="462"/>
      <c r="E309" s="462">
        <f t="shared" si="197"/>
        <v>41.17</v>
      </c>
      <c r="F309" s="462">
        <v>-23.86</v>
      </c>
      <c r="G309" s="462">
        <v>0</v>
      </c>
      <c r="H309" s="462">
        <v>9.55</v>
      </c>
      <c r="I309" s="462"/>
      <c r="J309" s="462">
        <f t="shared" ref="J309:J313" si="208">L309-D309</f>
        <v>676.51</v>
      </c>
      <c r="K309" s="462">
        <f t="shared" si="198"/>
        <v>26.86</v>
      </c>
      <c r="L309" s="462">
        <v>676.51</v>
      </c>
      <c r="M309" s="462">
        <f t="shared" si="199"/>
        <v>703.37</v>
      </c>
      <c r="N309" s="472">
        <f t="shared" si="204"/>
        <v>1608.45275686179</v>
      </c>
      <c r="O309" s="148" t="s">
        <v>425</v>
      </c>
    </row>
    <row r="310" s="406" customFormat="1" customHeight="1" spans="1:15">
      <c r="A310" s="460">
        <v>21203</v>
      </c>
      <c r="B310" s="461" t="s">
        <v>426</v>
      </c>
      <c r="C310" s="462">
        <f t="shared" ref="C310:H310" si="209">C311</f>
        <v>10</v>
      </c>
      <c r="D310" s="462">
        <f t="shared" si="209"/>
        <v>549</v>
      </c>
      <c r="E310" s="462">
        <f t="shared" si="197"/>
        <v>559</v>
      </c>
      <c r="F310" s="462">
        <f t="shared" si="209"/>
        <v>0</v>
      </c>
      <c r="G310" s="462">
        <f t="shared" si="209"/>
        <v>0</v>
      </c>
      <c r="H310" s="462">
        <f t="shared" si="209"/>
        <v>0</v>
      </c>
      <c r="I310" s="462">
        <f>+I311</f>
        <v>0</v>
      </c>
      <c r="J310" s="462">
        <f t="shared" si="206"/>
        <v>-5500</v>
      </c>
      <c r="K310" s="462">
        <f t="shared" si="198"/>
        <v>10</v>
      </c>
      <c r="L310" s="462">
        <f t="shared" si="207"/>
        <v>-4951</v>
      </c>
      <c r="M310" s="462">
        <f t="shared" si="199"/>
        <v>-4941</v>
      </c>
      <c r="N310" s="462"/>
      <c r="O310" s="148"/>
    </row>
    <row r="311" s="406" customFormat="1" customHeight="1" spans="1:15">
      <c r="A311" s="460">
        <v>2120399</v>
      </c>
      <c r="B311" s="461" t="s">
        <v>427</v>
      </c>
      <c r="C311" s="462">
        <v>10</v>
      </c>
      <c r="D311" s="462">
        <v>549</v>
      </c>
      <c r="E311" s="462">
        <f t="shared" si="197"/>
        <v>559</v>
      </c>
      <c r="F311" s="462">
        <v>0</v>
      </c>
      <c r="G311" s="462">
        <v>0</v>
      </c>
      <c r="H311" s="462">
        <v>0</v>
      </c>
      <c r="I311" s="462"/>
      <c r="J311" s="462">
        <f t="shared" si="208"/>
        <v>-5500</v>
      </c>
      <c r="K311" s="462">
        <f t="shared" si="198"/>
        <v>10</v>
      </c>
      <c r="L311" s="462">
        <f>-5215+264</f>
        <v>-4951</v>
      </c>
      <c r="M311" s="462">
        <f t="shared" si="199"/>
        <v>-4941</v>
      </c>
      <c r="N311" s="472"/>
      <c r="O311" s="148"/>
    </row>
    <row r="312" s="406" customFormat="1" customHeight="1" spans="1:15">
      <c r="A312" s="460">
        <v>21205</v>
      </c>
      <c r="B312" s="461" t="s">
        <v>428</v>
      </c>
      <c r="C312" s="462">
        <f t="shared" ref="C312:H312" si="210">C313</f>
        <v>657.15</v>
      </c>
      <c r="D312" s="462">
        <f t="shared" si="210"/>
        <v>300</v>
      </c>
      <c r="E312" s="462">
        <f t="shared" si="197"/>
        <v>957.15</v>
      </c>
      <c r="F312" s="462">
        <f t="shared" si="210"/>
        <v>257.7</v>
      </c>
      <c r="G312" s="462">
        <f t="shared" si="210"/>
        <v>0</v>
      </c>
      <c r="H312" s="462">
        <f t="shared" si="210"/>
        <v>22.6</v>
      </c>
      <c r="I312" s="462"/>
      <c r="J312" s="462">
        <f t="shared" si="206"/>
        <v>551</v>
      </c>
      <c r="K312" s="462">
        <f t="shared" si="198"/>
        <v>937.45</v>
      </c>
      <c r="L312" s="462">
        <f t="shared" si="207"/>
        <v>851</v>
      </c>
      <c r="M312" s="462">
        <f t="shared" si="199"/>
        <v>1788.45</v>
      </c>
      <c r="N312" s="462">
        <f t="shared" ref="N312:N316" si="211">(M312-E312)/E312*100</f>
        <v>86.8515906597712</v>
      </c>
      <c r="O312" s="135"/>
    </row>
    <row r="313" s="406" customFormat="1" customHeight="1" spans="1:15">
      <c r="A313" s="460">
        <v>2120501</v>
      </c>
      <c r="B313" s="461" t="s">
        <v>428</v>
      </c>
      <c r="C313" s="462">
        <v>657.15</v>
      </c>
      <c r="D313" s="462">
        <v>300</v>
      </c>
      <c r="E313" s="462">
        <f t="shared" si="197"/>
        <v>957.15</v>
      </c>
      <c r="F313" s="462">
        <v>257.7</v>
      </c>
      <c r="G313" s="462">
        <v>0</v>
      </c>
      <c r="H313" s="462">
        <v>22.6</v>
      </c>
      <c r="I313" s="462"/>
      <c r="J313" s="462">
        <f t="shared" si="208"/>
        <v>551</v>
      </c>
      <c r="K313" s="462">
        <f t="shared" si="198"/>
        <v>937.45</v>
      </c>
      <c r="L313" s="462">
        <v>851</v>
      </c>
      <c r="M313" s="462">
        <f t="shared" si="199"/>
        <v>1788.45</v>
      </c>
      <c r="N313" s="472">
        <f t="shared" si="211"/>
        <v>86.8515906597712</v>
      </c>
      <c r="O313" s="148" t="s">
        <v>429</v>
      </c>
    </row>
    <row r="314" s="406" customFormat="1" customHeight="1" spans="1:15">
      <c r="A314" s="460">
        <v>213</v>
      </c>
      <c r="B314" s="461" t="s">
        <v>430</v>
      </c>
      <c r="C314" s="462">
        <f t="shared" ref="C314:J314" si="212">C315+C326+C330+C343+C345+C349+C352</f>
        <v>3562.103655</v>
      </c>
      <c r="D314" s="462">
        <f t="shared" si="212"/>
        <v>4604.1606</v>
      </c>
      <c r="E314" s="462">
        <f t="shared" si="197"/>
        <v>8166.264255</v>
      </c>
      <c r="F314" s="462">
        <f t="shared" si="212"/>
        <v>2261.627732</v>
      </c>
      <c r="G314" s="462">
        <f t="shared" si="212"/>
        <v>-9.66</v>
      </c>
      <c r="H314" s="462">
        <f t="shared" si="212"/>
        <v>103.4634</v>
      </c>
      <c r="I314" s="462">
        <f t="shared" si="212"/>
        <v>10500</v>
      </c>
      <c r="J314" s="462">
        <f t="shared" si="212"/>
        <v>3264.4883</v>
      </c>
      <c r="K314" s="462">
        <f t="shared" si="198"/>
        <v>16417.534787</v>
      </c>
      <c r="L314" s="462">
        <f>L315+L326+L330+L343+L345+L349+L352</f>
        <v>7868.6489</v>
      </c>
      <c r="M314" s="462">
        <f t="shared" si="199"/>
        <v>24286.183687</v>
      </c>
      <c r="N314" s="473">
        <f t="shared" si="211"/>
        <v>197.396495247263</v>
      </c>
      <c r="O314" s="148"/>
    </row>
    <row r="315" s="406" customFormat="1" customHeight="1" spans="1:15">
      <c r="A315" s="460">
        <v>21301</v>
      </c>
      <c r="B315" s="461" t="s">
        <v>431</v>
      </c>
      <c r="C315" s="462">
        <f t="shared" ref="C315:H315" si="213">C316+C317+C318+C319+C320+0+C322+C324+C325</f>
        <v>1402.59</v>
      </c>
      <c r="D315" s="462">
        <f>SUM(D316:D325)</f>
        <v>57.0136</v>
      </c>
      <c r="E315" s="462">
        <f t="shared" si="197"/>
        <v>1459.6036</v>
      </c>
      <c r="F315" s="462">
        <f t="shared" si="213"/>
        <v>379.48183</v>
      </c>
      <c r="G315" s="462">
        <f t="shared" si="213"/>
        <v>-5.8</v>
      </c>
      <c r="H315" s="462">
        <f t="shared" si="213"/>
        <v>-91.17</v>
      </c>
      <c r="I315" s="462"/>
      <c r="J315" s="462">
        <f>J316+J317+J318+J319+J320+0+J322+J324+J325+J321+J323</f>
        <v>696.27</v>
      </c>
      <c r="K315" s="462">
        <f t="shared" si="198"/>
        <v>1685.10183</v>
      </c>
      <c r="L315" s="462">
        <f>L316+L317+L318+L319+L320+0+L322+L324+L325+L321+L323</f>
        <v>753.2836</v>
      </c>
      <c r="M315" s="462">
        <f t="shared" si="199"/>
        <v>2438.38543</v>
      </c>
      <c r="N315" s="462">
        <f t="shared" si="211"/>
        <v>67.0580580919367</v>
      </c>
      <c r="O315" s="148"/>
    </row>
    <row r="316" s="406" customFormat="1" customHeight="1" spans="1:15">
      <c r="A316" s="460">
        <v>2130104</v>
      </c>
      <c r="B316" s="461" t="s">
        <v>107</v>
      </c>
      <c r="C316" s="462">
        <v>199.28</v>
      </c>
      <c r="D316" s="462"/>
      <c r="E316" s="462">
        <f t="shared" si="197"/>
        <v>199.28</v>
      </c>
      <c r="F316" s="462">
        <v>-3.92577</v>
      </c>
      <c r="G316" s="462">
        <v>0</v>
      </c>
      <c r="H316" s="462">
        <v>26.83</v>
      </c>
      <c r="I316" s="462"/>
      <c r="J316" s="462">
        <f t="shared" ref="J316:J320" si="214">L316-D316</f>
        <v>0</v>
      </c>
      <c r="K316" s="462">
        <f t="shared" si="198"/>
        <v>222.18423</v>
      </c>
      <c r="L316" s="462"/>
      <c r="M316" s="462">
        <f t="shared" si="199"/>
        <v>222.18423</v>
      </c>
      <c r="N316" s="472">
        <f t="shared" si="211"/>
        <v>11.4934915696507</v>
      </c>
      <c r="O316" s="148" t="s">
        <v>432</v>
      </c>
    </row>
    <row r="317" s="406" customFormat="1" customHeight="1" spans="1:15">
      <c r="A317" s="460">
        <v>2130106</v>
      </c>
      <c r="B317" s="461" t="s">
        <v>433</v>
      </c>
      <c r="C317" s="462">
        <v>2</v>
      </c>
      <c r="D317" s="462"/>
      <c r="E317" s="462">
        <f t="shared" si="197"/>
        <v>2</v>
      </c>
      <c r="F317" s="462">
        <v>0</v>
      </c>
      <c r="G317" s="462">
        <v>0</v>
      </c>
      <c r="H317" s="462">
        <v>0</v>
      </c>
      <c r="I317" s="462"/>
      <c r="J317" s="462">
        <f t="shared" si="214"/>
        <v>200</v>
      </c>
      <c r="K317" s="462">
        <f t="shared" si="198"/>
        <v>2</v>
      </c>
      <c r="L317" s="462">
        <v>200</v>
      </c>
      <c r="M317" s="462">
        <f t="shared" si="199"/>
        <v>202</v>
      </c>
      <c r="N317" s="472"/>
      <c r="O317" s="148"/>
    </row>
    <row r="318" s="406" customFormat="1" customHeight="1" spans="1:15">
      <c r="A318" s="460">
        <v>2130108</v>
      </c>
      <c r="B318" s="461" t="s">
        <v>434</v>
      </c>
      <c r="C318" s="462">
        <v>70.2</v>
      </c>
      <c r="D318" s="462"/>
      <c r="E318" s="462">
        <f t="shared" si="197"/>
        <v>70.2</v>
      </c>
      <c r="F318" s="462">
        <v>0</v>
      </c>
      <c r="G318" s="462">
        <v>0</v>
      </c>
      <c r="H318" s="462">
        <v>0</v>
      </c>
      <c r="I318" s="462"/>
      <c r="J318" s="462">
        <f t="shared" si="214"/>
        <v>0</v>
      </c>
      <c r="K318" s="462">
        <f t="shared" si="198"/>
        <v>70.2</v>
      </c>
      <c r="L318" s="462"/>
      <c r="M318" s="462">
        <f t="shared" si="199"/>
        <v>70.2</v>
      </c>
      <c r="N318" s="472"/>
      <c r="O318" s="148"/>
    </row>
    <row r="319" s="406" customFormat="1" customHeight="1" spans="1:15">
      <c r="A319" s="460">
        <v>2130109</v>
      </c>
      <c r="B319" s="461" t="s">
        <v>435</v>
      </c>
      <c r="C319" s="462">
        <v>2</v>
      </c>
      <c r="D319" s="462"/>
      <c r="E319" s="462">
        <f t="shared" si="197"/>
        <v>2</v>
      </c>
      <c r="F319" s="462">
        <v>0</v>
      </c>
      <c r="G319" s="462">
        <v>0</v>
      </c>
      <c r="H319" s="462">
        <v>0</v>
      </c>
      <c r="I319" s="462"/>
      <c r="J319" s="462">
        <f t="shared" si="214"/>
        <v>0</v>
      </c>
      <c r="K319" s="462">
        <f t="shared" si="198"/>
        <v>2</v>
      </c>
      <c r="L319" s="462"/>
      <c r="M319" s="462">
        <f t="shared" si="199"/>
        <v>2</v>
      </c>
      <c r="N319" s="472"/>
      <c r="O319" s="148"/>
    </row>
    <row r="320" s="406" customFormat="1" customHeight="1" spans="1:15">
      <c r="A320" s="460">
        <v>2130110</v>
      </c>
      <c r="B320" s="461" t="s">
        <v>436</v>
      </c>
      <c r="C320" s="462">
        <v>122</v>
      </c>
      <c r="D320" s="462"/>
      <c r="E320" s="462">
        <f t="shared" si="197"/>
        <v>122</v>
      </c>
      <c r="F320" s="462">
        <v>0</v>
      </c>
      <c r="G320" s="462">
        <v>0</v>
      </c>
      <c r="H320" s="462">
        <v>0</v>
      </c>
      <c r="I320" s="462"/>
      <c r="J320" s="462">
        <f t="shared" si="214"/>
        <v>0</v>
      </c>
      <c r="K320" s="462">
        <f t="shared" si="198"/>
        <v>122</v>
      </c>
      <c r="L320" s="462"/>
      <c r="M320" s="462">
        <f t="shared" si="199"/>
        <v>122</v>
      </c>
      <c r="N320" s="472"/>
      <c r="O320" s="148"/>
    </row>
    <row r="321" s="406" customFormat="1" customHeight="1" spans="1:15">
      <c r="A321" s="460">
        <v>2130122</v>
      </c>
      <c r="B321" s="461" t="s">
        <v>437</v>
      </c>
      <c r="C321" s="462"/>
      <c r="D321" s="462"/>
      <c r="E321" s="462"/>
      <c r="F321" s="462"/>
      <c r="G321" s="462"/>
      <c r="H321" s="462"/>
      <c r="I321" s="462"/>
      <c r="J321" s="462">
        <v>22.27</v>
      </c>
      <c r="K321" s="462"/>
      <c r="L321" s="462">
        <v>22.27</v>
      </c>
      <c r="M321" s="462">
        <f t="shared" si="199"/>
        <v>22.27</v>
      </c>
      <c r="N321" s="472"/>
      <c r="O321" s="148"/>
    </row>
    <row r="322" s="406" customFormat="1" customHeight="1" spans="1:15">
      <c r="A322" s="460">
        <v>2130135</v>
      </c>
      <c r="B322" s="461" t="s">
        <v>438</v>
      </c>
      <c r="C322" s="462">
        <v>20</v>
      </c>
      <c r="D322" s="462"/>
      <c r="E322" s="462">
        <f t="shared" ref="E322:E338" si="215">C322+D322</f>
        <v>20</v>
      </c>
      <c r="F322" s="462">
        <v>0</v>
      </c>
      <c r="G322" s="462">
        <v>0</v>
      </c>
      <c r="H322" s="462">
        <v>0</v>
      </c>
      <c r="I322" s="462"/>
      <c r="J322" s="462">
        <f t="shared" ref="J322:J325" si="216">L322-D322</f>
        <v>0</v>
      </c>
      <c r="K322" s="462">
        <f t="shared" ref="K322:K338" si="217">C322+F322+G322+H322+I322</f>
        <v>20</v>
      </c>
      <c r="L322" s="462"/>
      <c r="M322" s="462">
        <f t="shared" ref="M322:M338" si="218">K322+L322</f>
        <v>20</v>
      </c>
      <c r="N322" s="472"/>
      <c r="O322" s="148"/>
    </row>
    <row r="323" s="406" customFormat="1" customHeight="1" spans="1:15">
      <c r="A323" s="460">
        <v>2130148</v>
      </c>
      <c r="B323" s="461" t="s">
        <v>439</v>
      </c>
      <c r="C323" s="462"/>
      <c r="D323" s="462"/>
      <c r="E323" s="462"/>
      <c r="F323" s="462"/>
      <c r="G323" s="462"/>
      <c r="H323" s="462"/>
      <c r="I323" s="462"/>
      <c r="J323" s="462">
        <v>20</v>
      </c>
      <c r="K323" s="462"/>
      <c r="L323" s="462">
        <v>20</v>
      </c>
      <c r="M323" s="462">
        <f t="shared" si="218"/>
        <v>20</v>
      </c>
      <c r="N323" s="472"/>
      <c r="O323" s="148"/>
    </row>
    <row r="324" s="406" customFormat="1" customHeight="1" spans="1:15">
      <c r="A324" s="460">
        <v>2130152</v>
      </c>
      <c r="B324" s="461" t="s">
        <v>440</v>
      </c>
      <c r="C324" s="462">
        <v>60.73</v>
      </c>
      <c r="D324" s="462">
        <v>16.8</v>
      </c>
      <c r="E324" s="462">
        <f t="shared" si="215"/>
        <v>77.53</v>
      </c>
      <c r="F324" s="462">
        <v>0</v>
      </c>
      <c r="G324" s="462">
        <v>0</v>
      </c>
      <c r="H324" s="462">
        <v>0</v>
      </c>
      <c r="I324" s="462"/>
      <c r="J324" s="462">
        <f t="shared" si="216"/>
        <v>0</v>
      </c>
      <c r="K324" s="462">
        <f t="shared" si="217"/>
        <v>60.73</v>
      </c>
      <c r="L324" s="462">
        <v>16.8</v>
      </c>
      <c r="M324" s="462">
        <f t="shared" si="218"/>
        <v>77.53</v>
      </c>
      <c r="N324" s="472"/>
      <c r="O324" s="148"/>
    </row>
    <row r="325" s="406" customFormat="1" customHeight="1" spans="1:15">
      <c r="A325" s="460">
        <v>2130199</v>
      </c>
      <c r="B325" s="461" t="s">
        <v>441</v>
      </c>
      <c r="C325" s="462">
        <v>926.38</v>
      </c>
      <c r="D325" s="462">
        <v>40.2136</v>
      </c>
      <c r="E325" s="462">
        <f t="shared" si="215"/>
        <v>966.5936</v>
      </c>
      <c r="F325" s="462">
        <v>383.4076</v>
      </c>
      <c r="G325" s="462">
        <v>-5.8</v>
      </c>
      <c r="H325" s="462">
        <v>-118</v>
      </c>
      <c r="I325" s="462"/>
      <c r="J325" s="462">
        <f t="shared" si="216"/>
        <v>454</v>
      </c>
      <c r="K325" s="462">
        <f t="shared" si="217"/>
        <v>1185.9876</v>
      </c>
      <c r="L325" s="462">
        <v>494.2136</v>
      </c>
      <c r="M325" s="462">
        <f t="shared" si="218"/>
        <v>1680.2012</v>
      </c>
      <c r="N325" s="472">
        <f t="shared" ref="N325:N332" si="219">(M325-E325)/E325*100</f>
        <v>73.8270561692111</v>
      </c>
      <c r="O325" s="148" t="s">
        <v>442</v>
      </c>
    </row>
    <row r="326" s="406" customFormat="1" customHeight="1" spans="1:15">
      <c r="A326" s="460">
        <v>21302</v>
      </c>
      <c r="B326" s="461" t="s">
        <v>443</v>
      </c>
      <c r="C326" s="462">
        <f>0+C327+C328+C329</f>
        <v>38.99</v>
      </c>
      <c r="D326" s="462">
        <f>SUM(D327:D329)</f>
        <v>6.84</v>
      </c>
      <c r="E326" s="462">
        <f t="shared" si="215"/>
        <v>45.83</v>
      </c>
      <c r="F326" s="462">
        <f t="shared" ref="F326:H326" si="220">0+F329</f>
        <v>0</v>
      </c>
      <c r="G326" s="462">
        <f t="shared" si="220"/>
        <v>0</v>
      </c>
      <c r="H326" s="462">
        <f t="shared" si="220"/>
        <v>0</v>
      </c>
      <c r="I326" s="462"/>
      <c r="J326" s="462">
        <f>0+J327+J328+J329</f>
        <v>210.34</v>
      </c>
      <c r="K326" s="462">
        <f t="shared" si="217"/>
        <v>38.99</v>
      </c>
      <c r="L326" s="462">
        <f>0+L327+L328+L329</f>
        <v>217.18</v>
      </c>
      <c r="M326" s="462">
        <f t="shared" si="218"/>
        <v>256.17</v>
      </c>
      <c r="N326" s="462"/>
      <c r="O326" s="148"/>
    </row>
    <row r="327" s="406" customFormat="1" customHeight="1" spans="1:15">
      <c r="A327" s="460">
        <v>2130209</v>
      </c>
      <c r="B327" s="461" t="s">
        <v>444</v>
      </c>
      <c r="C327" s="462">
        <v>3.5</v>
      </c>
      <c r="D327" s="462"/>
      <c r="E327" s="462">
        <f t="shared" si="215"/>
        <v>3.5</v>
      </c>
      <c r="F327" s="462">
        <v>0.1</v>
      </c>
      <c r="G327" s="462">
        <v>0</v>
      </c>
      <c r="H327" s="462">
        <v>0</v>
      </c>
      <c r="I327" s="462"/>
      <c r="J327" s="462">
        <f t="shared" ref="J327:J329" si="221">L327-D327</f>
        <v>210.34</v>
      </c>
      <c r="K327" s="462">
        <f t="shared" si="217"/>
        <v>3.6</v>
      </c>
      <c r="L327" s="462">
        <v>210.34</v>
      </c>
      <c r="M327" s="462">
        <f t="shared" si="218"/>
        <v>213.94</v>
      </c>
      <c r="N327" s="472">
        <f t="shared" si="219"/>
        <v>6012.57142857143</v>
      </c>
      <c r="O327" s="135" t="s">
        <v>445</v>
      </c>
    </row>
    <row r="328" s="406" customFormat="1" customHeight="1" spans="1:15">
      <c r="A328" s="460">
        <v>2130211</v>
      </c>
      <c r="B328" s="461" t="s">
        <v>446</v>
      </c>
      <c r="C328" s="462">
        <v>4</v>
      </c>
      <c r="D328" s="462"/>
      <c r="E328" s="462">
        <f t="shared" si="215"/>
        <v>4</v>
      </c>
      <c r="F328" s="462">
        <v>0</v>
      </c>
      <c r="G328" s="462">
        <v>0</v>
      </c>
      <c r="H328" s="462">
        <v>0</v>
      </c>
      <c r="I328" s="462"/>
      <c r="J328" s="462">
        <f t="shared" si="221"/>
        <v>0</v>
      </c>
      <c r="K328" s="462">
        <f t="shared" si="217"/>
        <v>4</v>
      </c>
      <c r="L328" s="462"/>
      <c r="M328" s="462">
        <f t="shared" si="218"/>
        <v>4</v>
      </c>
      <c r="N328" s="472"/>
      <c r="O328" s="135"/>
    </row>
    <row r="329" s="406" customFormat="1" customHeight="1" spans="1:15">
      <c r="A329" s="460">
        <v>2130299</v>
      </c>
      <c r="B329" s="461" t="s">
        <v>447</v>
      </c>
      <c r="C329" s="462">
        <v>31.49</v>
      </c>
      <c r="D329" s="462">
        <v>6.84</v>
      </c>
      <c r="E329" s="462">
        <f t="shared" si="215"/>
        <v>38.33</v>
      </c>
      <c r="F329" s="462">
        <v>0</v>
      </c>
      <c r="G329" s="462">
        <v>0</v>
      </c>
      <c r="H329" s="462">
        <v>0</v>
      </c>
      <c r="I329" s="462"/>
      <c r="J329" s="462">
        <f t="shared" si="221"/>
        <v>0</v>
      </c>
      <c r="K329" s="462">
        <f t="shared" si="217"/>
        <v>31.49</v>
      </c>
      <c r="L329" s="462">
        <v>6.84</v>
      </c>
      <c r="M329" s="462">
        <f t="shared" si="218"/>
        <v>38.33</v>
      </c>
      <c r="N329" s="472"/>
      <c r="O329" s="148"/>
    </row>
    <row r="330" s="406" customFormat="1" customHeight="1" spans="1:15">
      <c r="A330" s="460">
        <v>21303</v>
      </c>
      <c r="B330" s="461" t="s">
        <v>448</v>
      </c>
      <c r="C330" s="462">
        <f t="shared" ref="C330:J330" si="222">C331+C332+C333+C334+C335+C336+C337+C340+C341+C342+C338</f>
        <v>822.55</v>
      </c>
      <c r="D330" s="462"/>
      <c r="E330" s="462">
        <f t="shared" si="215"/>
        <v>822.55</v>
      </c>
      <c r="F330" s="462">
        <f t="shared" si="222"/>
        <v>624.28093</v>
      </c>
      <c r="G330" s="462">
        <f t="shared" si="222"/>
        <v>-3.86</v>
      </c>
      <c r="H330" s="462">
        <f t="shared" si="222"/>
        <v>194.6334</v>
      </c>
      <c r="I330" s="462">
        <f t="shared" si="222"/>
        <v>423</v>
      </c>
      <c r="J330" s="462">
        <f>J331+J332+J333+J334+J335+J336+J337+J340+J341+J342+J338+J339</f>
        <v>185</v>
      </c>
      <c r="K330" s="462">
        <f t="shared" si="217"/>
        <v>2060.60433</v>
      </c>
      <c r="L330" s="462">
        <f>L331+L332+L333+L334+L335+L336+L337+L340+L341+L342+L338+L339</f>
        <v>185</v>
      </c>
      <c r="M330" s="462">
        <f t="shared" si="218"/>
        <v>2245.60433</v>
      </c>
      <c r="N330" s="462">
        <f t="shared" si="219"/>
        <v>173.005206978299</v>
      </c>
      <c r="O330" s="135"/>
    </row>
    <row r="331" s="406" customFormat="1" ht="30" customHeight="1" spans="1:15">
      <c r="A331" s="460">
        <v>2130301</v>
      </c>
      <c r="B331" s="461" t="s">
        <v>75</v>
      </c>
      <c r="C331" s="462">
        <v>656.97</v>
      </c>
      <c r="D331" s="462"/>
      <c r="E331" s="462">
        <f t="shared" si="215"/>
        <v>656.97</v>
      </c>
      <c r="F331" s="462">
        <v>40.52193</v>
      </c>
      <c r="G331" s="462">
        <v>0</v>
      </c>
      <c r="H331" s="462">
        <v>179.5834</v>
      </c>
      <c r="I331" s="462"/>
      <c r="J331" s="462">
        <f t="shared" ref="J331:J338" si="223">L331-D331</f>
        <v>0</v>
      </c>
      <c r="K331" s="462">
        <f t="shared" si="217"/>
        <v>877.07533</v>
      </c>
      <c r="L331" s="462"/>
      <c r="M331" s="462">
        <f t="shared" si="218"/>
        <v>877.07533</v>
      </c>
      <c r="N331" s="472">
        <f t="shared" si="219"/>
        <v>33.5031021203403</v>
      </c>
      <c r="O331" s="148" t="s">
        <v>449</v>
      </c>
    </row>
    <row r="332" s="406" customFormat="1" customHeight="1" spans="1:15">
      <c r="A332" s="460">
        <v>2130304</v>
      </c>
      <c r="B332" s="461" t="s">
        <v>450</v>
      </c>
      <c r="C332" s="462">
        <v>9</v>
      </c>
      <c r="D332" s="462"/>
      <c r="E332" s="462">
        <f t="shared" si="215"/>
        <v>9</v>
      </c>
      <c r="F332" s="462">
        <v>0.48</v>
      </c>
      <c r="G332" s="462">
        <v>0</v>
      </c>
      <c r="H332" s="462">
        <v>0</v>
      </c>
      <c r="I332" s="462"/>
      <c r="J332" s="462">
        <f t="shared" si="223"/>
        <v>0</v>
      </c>
      <c r="K332" s="462">
        <f t="shared" si="217"/>
        <v>9.48</v>
      </c>
      <c r="L332" s="462"/>
      <c r="M332" s="462">
        <f t="shared" si="218"/>
        <v>9.48</v>
      </c>
      <c r="N332" s="472">
        <f t="shared" si="219"/>
        <v>5.33333333333334</v>
      </c>
      <c r="O332" s="148" t="s">
        <v>451</v>
      </c>
    </row>
    <row r="333" s="406" customFormat="1" customHeight="1" spans="1:15">
      <c r="A333" s="460">
        <v>2130305</v>
      </c>
      <c r="B333" s="461" t="s">
        <v>452</v>
      </c>
      <c r="C333" s="462">
        <v>0</v>
      </c>
      <c r="D333" s="462"/>
      <c r="E333" s="462">
        <f t="shared" si="215"/>
        <v>0</v>
      </c>
      <c r="F333" s="462">
        <v>498.615</v>
      </c>
      <c r="G333" s="462">
        <v>0</v>
      </c>
      <c r="H333" s="462">
        <v>0</v>
      </c>
      <c r="I333" s="462">
        <v>423</v>
      </c>
      <c r="J333" s="462">
        <f t="shared" si="223"/>
        <v>155</v>
      </c>
      <c r="K333" s="462">
        <f t="shared" si="217"/>
        <v>921.615</v>
      </c>
      <c r="L333" s="462">
        <v>155</v>
      </c>
      <c r="M333" s="462">
        <f t="shared" si="218"/>
        <v>1076.615</v>
      </c>
      <c r="N333" s="472"/>
      <c r="O333" s="148" t="s">
        <v>140</v>
      </c>
    </row>
    <row r="334" s="406" customFormat="1" customHeight="1" spans="1:15">
      <c r="A334" s="460">
        <v>2130306</v>
      </c>
      <c r="B334" s="461" t="s">
        <v>453</v>
      </c>
      <c r="C334" s="462">
        <v>2</v>
      </c>
      <c r="D334" s="462"/>
      <c r="E334" s="462">
        <f t="shared" si="215"/>
        <v>2</v>
      </c>
      <c r="F334" s="462">
        <v>0</v>
      </c>
      <c r="G334" s="462">
        <v>0</v>
      </c>
      <c r="H334" s="462">
        <v>0</v>
      </c>
      <c r="I334" s="462"/>
      <c r="J334" s="462">
        <f t="shared" si="223"/>
        <v>0</v>
      </c>
      <c r="K334" s="462">
        <f t="shared" si="217"/>
        <v>2</v>
      </c>
      <c r="L334" s="462"/>
      <c r="M334" s="462">
        <f t="shared" si="218"/>
        <v>2</v>
      </c>
      <c r="N334" s="472"/>
      <c r="O334" s="148"/>
    </row>
    <row r="335" s="406" customFormat="1" customHeight="1" spans="1:15">
      <c r="A335" s="460">
        <v>2130308</v>
      </c>
      <c r="B335" s="461" t="s">
        <v>454</v>
      </c>
      <c r="C335" s="462">
        <v>0</v>
      </c>
      <c r="D335" s="462"/>
      <c r="E335" s="462">
        <f t="shared" si="215"/>
        <v>0</v>
      </c>
      <c r="F335" s="462">
        <v>20</v>
      </c>
      <c r="G335" s="462">
        <v>0</v>
      </c>
      <c r="H335" s="462">
        <v>0</v>
      </c>
      <c r="I335" s="462"/>
      <c r="J335" s="462">
        <f t="shared" si="223"/>
        <v>0</v>
      </c>
      <c r="K335" s="462">
        <f t="shared" si="217"/>
        <v>20</v>
      </c>
      <c r="L335" s="462"/>
      <c r="M335" s="462">
        <f t="shared" si="218"/>
        <v>20</v>
      </c>
      <c r="N335" s="472"/>
      <c r="O335" s="148" t="s">
        <v>455</v>
      </c>
    </row>
    <row r="336" s="406" customFormat="1" customHeight="1" spans="1:15">
      <c r="A336" s="460">
        <v>2130310</v>
      </c>
      <c r="B336" s="461" t="s">
        <v>456</v>
      </c>
      <c r="C336" s="462">
        <v>0</v>
      </c>
      <c r="D336" s="462"/>
      <c r="E336" s="462">
        <f t="shared" si="215"/>
        <v>0</v>
      </c>
      <c r="F336" s="462">
        <v>33.96</v>
      </c>
      <c r="G336" s="462">
        <v>0</v>
      </c>
      <c r="H336" s="462">
        <v>0</v>
      </c>
      <c r="I336" s="462"/>
      <c r="J336" s="462">
        <f t="shared" si="223"/>
        <v>0</v>
      </c>
      <c r="K336" s="462">
        <f t="shared" si="217"/>
        <v>33.96</v>
      </c>
      <c r="L336" s="462"/>
      <c r="M336" s="462">
        <f t="shared" si="218"/>
        <v>33.96</v>
      </c>
      <c r="N336" s="472"/>
      <c r="O336" s="148" t="s">
        <v>140</v>
      </c>
    </row>
    <row r="337" s="406" customFormat="1" customHeight="1" spans="1:15">
      <c r="A337" s="460">
        <v>2130311</v>
      </c>
      <c r="B337" s="461" t="s">
        <v>457</v>
      </c>
      <c r="C337" s="462">
        <v>4</v>
      </c>
      <c r="D337" s="462"/>
      <c r="E337" s="462">
        <f t="shared" si="215"/>
        <v>4</v>
      </c>
      <c r="F337" s="462">
        <v>22.824</v>
      </c>
      <c r="G337" s="462">
        <v>0</v>
      </c>
      <c r="H337" s="462">
        <v>0</v>
      </c>
      <c r="I337" s="462"/>
      <c r="J337" s="462">
        <f t="shared" si="223"/>
        <v>0</v>
      </c>
      <c r="K337" s="462">
        <f t="shared" si="217"/>
        <v>26.824</v>
      </c>
      <c r="L337" s="462"/>
      <c r="M337" s="462">
        <f t="shared" si="218"/>
        <v>26.824</v>
      </c>
      <c r="N337" s="472">
        <f>(M337-E337)/E337*100</f>
        <v>570.6</v>
      </c>
      <c r="O337" s="148" t="s">
        <v>140</v>
      </c>
    </row>
    <row r="338" s="406" customFormat="1" customHeight="1" spans="1:15">
      <c r="A338" s="460">
        <v>2130314</v>
      </c>
      <c r="B338" s="461" t="s">
        <v>458</v>
      </c>
      <c r="C338" s="462">
        <v>14.7</v>
      </c>
      <c r="D338" s="462"/>
      <c r="E338" s="462">
        <f t="shared" si="215"/>
        <v>14.7</v>
      </c>
      <c r="F338" s="462">
        <v>0</v>
      </c>
      <c r="G338" s="462">
        <v>0</v>
      </c>
      <c r="H338" s="462">
        <v>0</v>
      </c>
      <c r="I338" s="462"/>
      <c r="J338" s="462">
        <f t="shared" si="223"/>
        <v>0</v>
      </c>
      <c r="K338" s="462">
        <f t="shared" si="217"/>
        <v>14.7</v>
      </c>
      <c r="L338" s="462"/>
      <c r="M338" s="462">
        <f t="shared" si="218"/>
        <v>14.7</v>
      </c>
      <c r="N338" s="472"/>
      <c r="O338" s="148"/>
    </row>
    <row r="339" s="406" customFormat="1" customHeight="1" spans="1:15">
      <c r="A339" s="460">
        <v>2130315</v>
      </c>
      <c r="B339" s="461" t="s">
        <v>459</v>
      </c>
      <c r="C339" s="462"/>
      <c r="D339" s="462"/>
      <c r="E339" s="462"/>
      <c r="F339" s="462"/>
      <c r="G339" s="462"/>
      <c r="H339" s="462"/>
      <c r="I339" s="462"/>
      <c r="J339" s="462">
        <v>30</v>
      </c>
      <c r="K339" s="462"/>
      <c r="L339" s="462">
        <v>30</v>
      </c>
      <c r="M339" s="462">
        <f>+K339+L339</f>
        <v>30</v>
      </c>
      <c r="N339" s="472"/>
      <c r="O339" s="148"/>
    </row>
    <row r="340" s="451" customFormat="1" customHeight="1" spans="1:15">
      <c r="A340" s="479">
        <v>2130316</v>
      </c>
      <c r="B340" s="480" t="s">
        <v>460</v>
      </c>
      <c r="C340" s="481">
        <v>0</v>
      </c>
      <c r="D340" s="481"/>
      <c r="E340" s="481">
        <v>0</v>
      </c>
      <c r="F340" s="481">
        <v>0</v>
      </c>
      <c r="G340" s="481">
        <v>0</v>
      </c>
      <c r="H340" s="481">
        <v>0</v>
      </c>
      <c r="I340" s="481"/>
      <c r="J340" s="481">
        <f t="shared" ref="J340:J342" si="224">L340-D340</f>
        <v>0</v>
      </c>
      <c r="K340" s="481">
        <f t="shared" ref="K340:K355" si="225">C340+F340+G340+H340+I340</f>
        <v>0</v>
      </c>
      <c r="L340" s="481"/>
      <c r="M340" s="481">
        <f t="shared" ref="M340:M356" si="226">K340+L340</f>
        <v>0</v>
      </c>
      <c r="N340" s="482"/>
      <c r="O340" s="480"/>
    </row>
    <row r="341" s="406" customFormat="1" customHeight="1" spans="1:15">
      <c r="A341" s="460">
        <v>2130317</v>
      </c>
      <c r="B341" s="461" t="s">
        <v>461</v>
      </c>
      <c r="C341" s="462">
        <v>2</v>
      </c>
      <c r="D341" s="462"/>
      <c r="E341" s="462">
        <f t="shared" ref="E340:E355" si="227">C341+D341</f>
        <v>2</v>
      </c>
      <c r="F341" s="462">
        <v>0</v>
      </c>
      <c r="G341" s="462">
        <v>0</v>
      </c>
      <c r="H341" s="462">
        <v>0</v>
      </c>
      <c r="I341" s="462"/>
      <c r="J341" s="462">
        <f t="shared" si="224"/>
        <v>0</v>
      </c>
      <c r="K341" s="462">
        <f t="shared" si="225"/>
        <v>2</v>
      </c>
      <c r="L341" s="462"/>
      <c r="M341" s="462">
        <f t="shared" si="226"/>
        <v>2</v>
      </c>
      <c r="N341" s="472"/>
      <c r="O341" s="148"/>
    </row>
    <row r="342" s="406" customFormat="1" customHeight="1" spans="1:15">
      <c r="A342" s="460">
        <v>2130399</v>
      </c>
      <c r="B342" s="461" t="s">
        <v>462</v>
      </c>
      <c r="C342" s="462">
        <v>133.88</v>
      </c>
      <c r="D342" s="462"/>
      <c r="E342" s="462">
        <f t="shared" si="227"/>
        <v>133.88</v>
      </c>
      <c r="F342" s="462">
        <v>7.88</v>
      </c>
      <c r="G342" s="462">
        <v>-3.86</v>
      </c>
      <c r="H342" s="462">
        <v>15.05</v>
      </c>
      <c r="I342" s="462"/>
      <c r="J342" s="462">
        <f t="shared" si="224"/>
        <v>0</v>
      </c>
      <c r="K342" s="462">
        <f t="shared" si="225"/>
        <v>152.95</v>
      </c>
      <c r="L342" s="462"/>
      <c r="M342" s="462">
        <f t="shared" si="226"/>
        <v>152.95</v>
      </c>
      <c r="N342" s="472">
        <f>(M342-E342)/E342*100</f>
        <v>14.2440991933074</v>
      </c>
      <c r="O342" s="148" t="s">
        <v>463</v>
      </c>
    </row>
    <row r="343" s="406" customFormat="1" customHeight="1" spans="1:15">
      <c r="A343" s="460">
        <v>21305</v>
      </c>
      <c r="B343" s="461" t="s">
        <v>464</v>
      </c>
      <c r="C343" s="462">
        <f t="shared" ref="C343:H343" si="228">C344</f>
        <v>21.21</v>
      </c>
      <c r="D343" s="462"/>
      <c r="E343" s="462">
        <f t="shared" si="227"/>
        <v>21.21</v>
      </c>
      <c r="F343" s="462">
        <f t="shared" si="228"/>
        <v>0</v>
      </c>
      <c r="G343" s="462">
        <f t="shared" si="228"/>
        <v>0</v>
      </c>
      <c r="H343" s="462">
        <f t="shared" si="228"/>
        <v>0</v>
      </c>
      <c r="I343" s="462"/>
      <c r="J343" s="462"/>
      <c r="K343" s="462">
        <f t="shared" si="225"/>
        <v>21.21</v>
      </c>
      <c r="L343" s="462">
        <f>L344</f>
        <v>0</v>
      </c>
      <c r="M343" s="462">
        <f t="shared" si="226"/>
        <v>21.21</v>
      </c>
      <c r="N343" s="462"/>
      <c r="O343" s="148"/>
    </row>
    <row r="344" s="406" customFormat="1" customHeight="1" spans="1:15">
      <c r="A344" s="460">
        <v>2130599</v>
      </c>
      <c r="B344" s="461" t="s">
        <v>465</v>
      </c>
      <c r="C344" s="462">
        <v>21.21</v>
      </c>
      <c r="D344" s="462"/>
      <c r="E344" s="462">
        <f t="shared" si="227"/>
        <v>21.21</v>
      </c>
      <c r="F344" s="462">
        <v>0</v>
      </c>
      <c r="G344" s="462">
        <v>0</v>
      </c>
      <c r="H344" s="462">
        <v>0</v>
      </c>
      <c r="I344" s="462"/>
      <c r="J344" s="462">
        <f t="shared" ref="J344:J348" si="229">L344-D344</f>
        <v>0</v>
      </c>
      <c r="K344" s="462">
        <f t="shared" si="225"/>
        <v>21.21</v>
      </c>
      <c r="L344" s="462"/>
      <c r="M344" s="462">
        <f t="shared" si="226"/>
        <v>21.21</v>
      </c>
      <c r="N344" s="472"/>
      <c r="O344" s="148"/>
    </row>
    <row r="345" s="406" customFormat="1" customHeight="1" spans="1:15">
      <c r="A345" s="460">
        <v>21307</v>
      </c>
      <c r="B345" s="461" t="s">
        <v>466</v>
      </c>
      <c r="C345" s="462">
        <f t="shared" ref="C345:H345" si="230">C346+C347+C348+0</f>
        <v>29.1</v>
      </c>
      <c r="D345" s="462">
        <f>SUM(D346:D348)</f>
        <v>104.807</v>
      </c>
      <c r="E345" s="462">
        <f t="shared" si="227"/>
        <v>133.907</v>
      </c>
      <c r="F345" s="462">
        <f t="shared" si="230"/>
        <v>0</v>
      </c>
      <c r="G345" s="462">
        <f t="shared" si="230"/>
        <v>0</v>
      </c>
      <c r="H345" s="462">
        <f t="shared" si="230"/>
        <v>0</v>
      </c>
      <c r="I345" s="462"/>
      <c r="J345" s="462">
        <f>J346+J347+J348+0</f>
        <v>1414.59</v>
      </c>
      <c r="K345" s="462">
        <f t="shared" si="225"/>
        <v>29.1</v>
      </c>
      <c r="L345" s="462">
        <f>L346+L347+L348+0</f>
        <v>1519.397</v>
      </c>
      <c r="M345" s="462">
        <f t="shared" si="226"/>
        <v>1548.497</v>
      </c>
      <c r="N345" s="462"/>
      <c r="O345" s="148"/>
    </row>
    <row r="346" s="406" customFormat="1" customHeight="1" spans="1:15">
      <c r="A346" s="460">
        <v>2130705</v>
      </c>
      <c r="B346" s="461" t="s">
        <v>467</v>
      </c>
      <c r="C346" s="462">
        <v>4.1</v>
      </c>
      <c r="D346" s="462">
        <v>104.807</v>
      </c>
      <c r="E346" s="462">
        <f t="shared" si="227"/>
        <v>108.907</v>
      </c>
      <c r="F346" s="462">
        <v>0</v>
      </c>
      <c r="G346" s="462">
        <v>0</v>
      </c>
      <c r="H346" s="462">
        <v>0</v>
      </c>
      <c r="I346" s="462"/>
      <c r="J346" s="462">
        <f>L346-D346</f>
        <v>1414.59</v>
      </c>
      <c r="K346" s="462">
        <f t="shared" si="225"/>
        <v>4.1</v>
      </c>
      <c r="L346" s="462">
        <v>1519.397</v>
      </c>
      <c r="M346" s="462">
        <f t="shared" si="226"/>
        <v>1523.497</v>
      </c>
      <c r="N346" s="472"/>
      <c r="O346" s="148"/>
    </row>
    <row r="347" s="406" customFormat="1" customHeight="1" spans="1:15">
      <c r="A347" s="460">
        <v>2130706</v>
      </c>
      <c r="B347" s="461" t="s">
        <v>468</v>
      </c>
      <c r="C347" s="462">
        <v>0</v>
      </c>
      <c r="D347" s="462"/>
      <c r="E347" s="462">
        <f t="shared" si="227"/>
        <v>0</v>
      </c>
      <c r="F347" s="462">
        <v>0</v>
      </c>
      <c r="G347" s="462">
        <v>0</v>
      </c>
      <c r="H347" s="462">
        <v>0</v>
      </c>
      <c r="I347" s="462"/>
      <c r="J347" s="462">
        <f t="shared" si="229"/>
        <v>0</v>
      </c>
      <c r="K347" s="462">
        <f t="shared" si="225"/>
        <v>0</v>
      </c>
      <c r="L347" s="462"/>
      <c r="M347" s="462">
        <f t="shared" si="226"/>
        <v>0</v>
      </c>
      <c r="N347" s="472"/>
      <c r="O347" s="148"/>
    </row>
    <row r="348" s="406" customFormat="1" customHeight="1" spans="1:15">
      <c r="A348" s="460">
        <v>2130707</v>
      </c>
      <c r="B348" s="461" t="s">
        <v>469</v>
      </c>
      <c r="C348" s="462">
        <v>25</v>
      </c>
      <c r="D348" s="462"/>
      <c r="E348" s="462">
        <f t="shared" si="227"/>
        <v>25</v>
      </c>
      <c r="F348" s="462">
        <v>0</v>
      </c>
      <c r="G348" s="462">
        <v>0</v>
      </c>
      <c r="H348" s="462">
        <v>0</v>
      </c>
      <c r="I348" s="462"/>
      <c r="J348" s="462">
        <f t="shared" si="229"/>
        <v>0</v>
      </c>
      <c r="K348" s="462">
        <f t="shared" si="225"/>
        <v>25</v>
      </c>
      <c r="L348" s="462"/>
      <c r="M348" s="462">
        <f t="shared" si="226"/>
        <v>25</v>
      </c>
      <c r="N348" s="472"/>
      <c r="O348" s="148"/>
    </row>
    <row r="349" s="406" customFormat="1" customHeight="1" spans="1:15">
      <c r="A349" s="460">
        <v>21308</v>
      </c>
      <c r="B349" s="461" t="s">
        <v>470</v>
      </c>
      <c r="C349" s="462">
        <f t="shared" ref="C349:H349" si="231">C350+C351</f>
        <v>21.8</v>
      </c>
      <c r="D349" s="462"/>
      <c r="E349" s="462">
        <f t="shared" si="227"/>
        <v>21.8</v>
      </c>
      <c r="F349" s="462">
        <f t="shared" si="231"/>
        <v>7</v>
      </c>
      <c r="G349" s="462">
        <f t="shared" si="231"/>
        <v>0</v>
      </c>
      <c r="H349" s="462">
        <f t="shared" si="231"/>
        <v>0</v>
      </c>
      <c r="I349" s="462"/>
      <c r="J349" s="462"/>
      <c r="K349" s="462">
        <f t="shared" si="225"/>
        <v>28.8</v>
      </c>
      <c r="L349" s="462">
        <f>D349+J349</f>
        <v>0</v>
      </c>
      <c r="M349" s="462">
        <f t="shared" si="226"/>
        <v>28.8</v>
      </c>
      <c r="N349" s="462">
        <f t="shared" ref="N349:N355" si="232">(M349-E349)/E349*100</f>
        <v>32.1100917431193</v>
      </c>
      <c r="O349" s="148"/>
    </row>
    <row r="350" s="406" customFormat="1" customHeight="1" spans="1:15">
      <c r="A350" s="460">
        <v>2130803</v>
      </c>
      <c r="B350" s="461" t="s">
        <v>471</v>
      </c>
      <c r="C350" s="462">
        <v>12.8</v>
      </c>
      <c r="D350" s="462"/>
      <c r="E350" s="462">
        <f t="shared" si="227"/>
        <v>12.8</v>
      </c>
      <c r="F350" s="462">
        <v>7</v>
      </c>
      <c r="G350" s="462">
        <v>0</v>
      </c>
      <c r="H350" s="462">
        <v>0</v>
      </c>
      <c r="I350" s="462"/>
      <c r="J350" s="462">
        <f t="shared" ref="J350:J353" si="233">L350-D350</f>
        <v>0</v>
      </c>
      <c r="K350" s="462">
        <f t="shared" si="225"/>
        <v>19.8</v>
      </c>
      <c r="L350" s="462"/>
      <c r="M350" s="462">
        <f t="shared" si="226"/>
        <v>19.8</v>
      </c>
      <c r="N350" s="472">
        <f t="shared" si="232"/>
        <v>54.6875</v>
      </c>
      <c r="O350" s="148" t="s">
        <v>472</v>
      </c>
    </row>
    <row r="351" s="406" customFormat="1" customHeight="1" spans="1:15">
      <c r="A351" s="460">
        <v>2130804</v>
      </c>
      <c r="B351" s="461" t="s">
        <v>473</v>
      </c>
      <c r="C351" s="462">
        <v>9</v>
      </c>
      <c r="D351" s="462"/>
      <c r="E351" s="462">
        <f t="shared" si="227"/>
        <v>9</v>
      </c>
      <c r="F351" s="462">
        <v>0</v>
      </c>
      <c r="G351" s="462">
        <v>0</v>
      </c>
      <c r="H351" s="462">
        <v>0</v>
      </c>
      <c r="I351" s="462"/>
      <c r="J351" s="462">
        <f t="shared" si="233"/>
        <v>0</v>
      </c>
      <c r="K351" s="462">
        <f t="shared" si="225"/>
        <v>9</v>
      </c>
      <c r="L351" s="462"/>
      <c r="M351" s="462">
        <f t="shared" si="226"/>
        <v>9</v>
      </c>
      <c r="N351" s="472"/>
      <c r="O351" s="135"/>
    </row>
    <row r="352" s="406" customFormat="1" customHeight="1" spans="1:15">
      <c r="A352" s="460">
        <v>21399</v>
      </c>
      <c r="B352" s="461" t="s">
        <v>474</v>
      </c>
      <c r="C352" s="462">
        <f t="shared" ref="C352:H352" si="234">C353</f>
        <v>1225.863655</v>
      </c>
      <c r="D352" s="462">
        <f t="shared" si="234"/>
        <v>4435.5</v>
      </c>
      <c r="E352" s="462">
        <f t="shared" si="227"/>
        <v>5661.363655</v>
      </c>
      <c r="F352" s="462">
        <f t="shared" si="234"/>
        <v>1250.864972</v>
      </c>
      <c r="G352" s="462">
        <f t="shared" si="234"/>
        <v>0</v>
      </c>
      <c r="H352" s="462">
        <f t="shared" si="234"/>
        <v>0</v>
      </c>
      <c r="I352" s="462">
        <v>10077</v>
      </c>
      <c r="J352" s="462">
        <f>J353</f>
        <v>758.2883</v>
      </c>
      <c r="K352" s="462">
        <f t="shared" si="225"/>
        <v>12553.728627</v>
      </c>
      <c r="L352" s="462">
        <f>L353</f>
        <v>5193.7883</v>
      </c>
      <c r="M352" s="462">
        <f t="shared" si="226"/>
        <v>17747.516927</v>
      </c>
      <c r="N352" s="462">
        <f>(M352-E352)/E352*100</f>
        <v>213.484842319319</v>
      </c>
      <c r="O352" s="148"/>
    </row>
    <row r="353" s="406" customFormat="1" ht="44.1" customHeight="1" spans="1:15">
      <c r="A353" s="460">
        <v>2139999</v>
      </c>
      <c r="B353" s="461" t="s">
        <v>474</v>
      </c>
      <c r="C353" s="462">
        <v>1225.863655</v>
      </c>
      <c r="D353" s="462">
        <v>4435.5</v>
      </c>
      <c r="E353" s="462">
        <f t="shared" si="227"/>
        <v>5661.363655</v>
      </c>
      <c r="F353" s="462">
        <v>1250.864972</v>
      </c>
      <c r="G353" s="462">
        <v>0</v>
      </c>
      <c r="H353" s="462">
        <v>0</v>
      </c>
      <c r="I353" s="462">
        <v>10077</v>
      </c>
      <c r="J353" s="462">
        <f>+L353-D353</f>
        <v>758.2883</v>
      </c>
      <c r="K353" s="462">
        <f t="shared" si="225"/>
        <v>12553.728627</v>
      </c>
      <c r="L353" s="462">
        <v>5193.7883</v>
      </c>
      <c r="M353" s="462">
        <f t="shared" si="226"/>
        <v>17747.516927</v>
      </c>
      <c r="N353" s="472">
        <f>(M353-E353)/E353*100</f>
        <v>213.484842319319</v>
      </c>
      <c r="O353" s="148" t="s">
        <v>475</v>
      </c>
    </row>
    <row r="354" s="406" customFormat="1" customHeight="1" spans="1:15">
      <c r="A354" s="460">
        <v>214</v>
      </c>
      <c r="B354" s="461" t="s">
        <v>476</v>
      </c>
      <c r="C354" s="462">
        <f t="shared" ref="C354:H354" si="235">C355</f>
        <v>63.01</v>
      </c>
      <c r="D354" s="462">
        <f t="shared" si="235"/>
        <v>0</v>
      </c>
      <c r="E354" s="462">
        <f t="shared" si="227"/>
        <v>63.01</v>
      </c>
      <c r="F354" s="462">
        <f t="shared" si="235"/>
        <v>3.32</v>
      </c>
      <c r="G354" s="462">
        <f t="shared" si="235"/>
        <v>0</v>
      </c>
      <c r="H354" s="462">
        <f t="shared" si="235"/>
        <v>12.1</v>
      </c>
      <c r="I354" s="462"/>
      <c r="J354" s="462">
        <f>J355+J358</f>
        <v>8508</v>
      </c>
      <c r="K354" s="462">
        <f t="shared" si="225"/>
        <v>78.43</v>
      </c>
      <c r="L354" s="462">
        <f>L355+L358</f>
        <v>8508</v>
      </c>
      <c r="M354" s="462">
        <f t="shared" si="226"/>
        <v>8586.43</v>
      </c>
      <c r="N354" s="473">
        <f t="shared" si="232"/>
        <v>13527.0909379464</v>
      </c>
      <c r="O354" s="148"/>
    </row>
    <row r="355" s="406" customFormat="1" customHeight="1" spans="1:15">
      <c r="A355" s="460">
        <v>21401</v>
      </c>
      <c r="B355" s="461" t="s">
        <v>477</v>
      </c>
      <c r="C355" s="462">
        <f t="shared" ref="C355:H355" si="236">C357</f>
        <v>63.01</v>
      </c>
      <c r="D355" s="462"/>
      <c r="E355" s="462">
        <f t="shared" si="227"/>
        <v>63.01</v>
      </c>
      <c r="F355" s="462">
        <f t="shared" si="236"/>
        <v>3.32</v>
      </c>
      <c r="G355" s="462">
        <f t="shared" si="236"/>
        <v>0</v>
      </c>
      <c r="H355" s="462">
        <f t="shared" si="236"/>
        <v>12.1</v>
      </c>
      <c r="I355" s="462"/>
      <c r="J355" s="462">
        <f>J357+J356</f>
        <v>6008</v>
      </c>
      <c r="K355" s="462">
        <f t="shared" si="225"/>
        <v>78.43</v>
      </c>
      <c r="L355" s="462">
        <f>L357+L356</f>
        <v>6008</v>
      </c>
      <c r="M355" s="462">
        <f t="shared" si="226"/>
        <v>6086.43</v>
      </c>
      <c r="N355" s="462">
        <f t="shared" si="232"/>
        <v>9559.46675130932</v>
      </c>
      <c r="O355" s="148"/>
    </row>
    <row r="356" s="406" customFormat="1" customHeight="1" spans="1:15">
      <c r="A356" s="460">
        <v>2140104</v>
      </c>
      <c r="B356" s="461" t="s">
        <v>478</v>
      </c>
      <c r="C356" s="462"/>
      <c r="D356" s="462"/>
      <c r="E356" s="462"/>
      <c r="F356" s="462"/>
      <c r="G356" s="462"/>
      <c r="H356" s="462"/>
      <c r="I356" s="462"/>
      <c r="J356" s="462">
        <v>6000</v>
      </c>
      <c r="K356" s="462"/>
      <c r="L356" s="462">
        <v>6000</v>
      </c>
      <c r="M356" s="462">
        <f t="shared" si="226"/>
        <v>6000</v>
      </c>
      <c r="N356" s="472"/>
      <c r="O356" s="148"/>
    </row>
    <row r="357" s="406" customFormat="1" customHeight="1" spans="1:15">
      <c r="A357" s="460">
        <v>2140199</v>
      </c>
      <c r="B357" s="461" t="s">
        <v>479</v>
      </c>
      <c r="C357" s="462">
        <v>63.01</v>
      </c>
      <c r="D357" s="462"/>
      <c r="E357" s="462">
        <f t="shared" ref="E357:E380" si="237">C357+D357</f>
        <v>63.01</v>
      </c>
      <c r="F357" s="462">
        <v>3.32</v>
      </c>
      <c r="G357" s="462">
        <v>0</v>
      </c>
      <c r="H357" s="462">
        <v>12.1</v>
      </c>
      <c r="I357" s="462"/>
      <c r="J357" s="462">
        <f>L357-D357</f>
        <v>8</v>
      </c>
      <c r="K357" s="462">
        <f t="shared" ref="K357:K380" si="238">C357+F357+G357+H357+I357</f>
        <v>78.43</v>
      </c>
      <c r="L357" s="462">
        <v>8</v>
      </c>
      <c r="M357" s="462">
        <f t="shared" ref="M357:M380" si="239">K357+L357</f>
        <v>86.43</v>
      </c>
      <c r="N357" s="472">
        <f t="shared" ref="N357:N362" si="240">(M357-E357)/E357*100</f>
        <v>37.1687033804158</v>
      </c>
      <c r="O357" s="148" t="s">
        <v>112</v>
      </c>
    </row>
    <row r="358" s="406" customFormat="1" customHeight="1" spans="1:15">
      <c r="A358" s="460">
        <v>21406</v>
      </c>
      <c r="B358" s="461" t="s">
        <v>480</v>
      </c>
      <c r="C358" s="462"/>
      <c r="D358" s="462"/>
      <c r="E358" s="462"/>
      <c r="F358" s="462"/>
      <c r="G358" s="462"/>
      <c r="H358" s="462"/>
      <c r="I358" s="462"/>
      <c r="J358" s="462">
        <f>J359</f>
        <v>2500</v>
      </c>
      <c r="K358" s="462"/>
      <c r="L358" s="462">
        <f>L359</f>
        <v>2500</v>
      </c>
      <c r="M358" s="462">
        <f t="shared" si="239"/>
        <v>2500</v>
      </c>
      <c r="N358" s="462"/>
      <c r="O358" s="148"/>
    </row>
    <row r="359" s="406" customFormat="1" ht="33" customHeight="1" spans="1:15">
      <c r="A359" s="460">
        <v>2140601</v>
      </c>
      <c r="B359" s="461" t="s">
        <v>481</v>
      </c>
      <c r="C359" s="462"/>
      <c r="D359" s="462"/>
      <c r="E359" s="462"/>
      <c r="F359" s="462"/>
      <c r="G359" s="462"/>
      <c r="H359" s="462"/>
      <c r="I359" s="462"/>
      <c r="J359" s="462">
        <v>2500</v>
      </c>
      <c r="K359" s="462"/>
      <c r="L359" s="462">
        <v>2500</v>
      </c>
      <c r="M359" s="462">
        <f t="shared" si="239"/>
        <v>2500</v>
      </c>
      <c r="N359" s="472"/>
      <c r="O359" s="148"/>
    </row>
    <row r="360" s="406" customFormat="1" customHeight="1" spans="1:15">
      <c r="A360" s="460">
        <v>215</v>
      </c>
      <c r="B360" s="461" t="s">
        <v>482</v>
      </c>
      <c r="C360" s="462">
        <f t="shared" ref="C360:H360" si="241">C361</f>
        <v>350.47</v>
      </c>
      <c r="D360" s="462">
        <f t="shared" si="241"/>
        <v>0</v>
      </c>
      <c r="E360" s="462">
        <f t="shared" si="237"/>
        <v>350.47</v>
      </c>
      <c r="F360" s="462">
        <f t="shared" si="241"/>
        <v>11.09</v>
      </c>
      <c r="G360" s="462">
        <f t="shared" si="241"/>
        <v>0</v>
      </c>
      <c r="H360" s="462">
        <f t="shared" si="241"/>
        <v>53.03</v>
      </c>
      <c r="I360" s="462"/>
      <c r="J360" s="462">
        <f>J361</f>
        <v>525.4879</v>
      </c>
      <c r="K360" s="462">
        <f t="shared" si="238"/>
        <v>414.59</v>
      </c>
      <c r="L360" s="462">
        <f>L361</f>
        <v>525.4879</v>
      </c>
      <c r="M360" s="462">
        <f t="shared" si="239"/>
        <v>940.0779</v>
      </c>
      <c r="N360" s="473">
        <f t="shared" si="240"/>
        <v>168.233486461038</v>
      </c>
      <c r="O360" s="148"/>
    </row>
    <row r="361" s="406" customFormat="1" customHeight="1" spans="1:15">
      <c r="A361" s="460">
        <v>21505</v>
      </c>
      <c r="B361" s="461" t="s">
        <v>483</v>
      </c>
      <c r="C361" s="462">
        <f t="shared" ref="C361:H361" si="242">C362+C363+C364</f>
        <v>350.47</v>
      </c>
      <c r="D361" s="462"/>
      <c r="E361" s="462">
        <f t="shared" si="242"/>
        <v>350.47</v>
      </c>
      <c r="F361" s="462">
        <f t="shared" si="242"/>
        <v>11.09</v>
      </c>
      <c r="G361" s="462">
        <f t="shared" si="242"/>
        <v>0</v>
      </c>
      <c r="H361" s="462">
        <f t="shared" si="242"/>
        <v>53.03</v>
      </c>
      <c r="I361" s="462"/>
      <c r="J361" s="462">
        <f>J362+J363+J364</f>
        <v>525.4879</v>
      </c>
      <c r="K361" s="462">
        <f>K362+K363+K364</f>
        <v>414.59</v>
      </c>
      <c r="L361" s="462">
        <f>L362+L363+L364</f>
        <v>525.4879</v>
      </c>
      <c r="M361" s="462">
        <f t="shared" si="239"/>
        <v>940.0779</v>
      </c>
      <c r="N361" s="462">
        <f t="shared" si="240"/>
        <v>168.233486461038</v>
      </c>
      <c r="O361" s="148"/>
    </row>
    <row r="362" s="406" customFormat="1" customHeight="1" spans="1:15">
      <c r="A362" s="460">
        <v>2150501</v>
      </c>
      <c r="B362" s="461" t="s">
        <v>75</v>
      </c>
      <c r="C362" s="462">
        <v>145.87</v>
      </c>
      <c r="D362" s="462"/>
      <c r="E362" s="462">
        <f t="shared" si="237"/>
        <v>145.87</v>
      </c>
      <c r="F362" s="462">
        <v>7.09</v>
      </c>
      <c r="G362" s="462">
        <v>0</v>
      </c>
      <c r="H362" s="462">
        <v>33.06</v>
      </c>
      <c r="I362" s="462"/>
      <c r="J362" s="462">
        <f t="shared" ref="J362:J367" si="243">L362-D362</f>
        <v>0</v>
      </c>
      <c r="K362" s="462">
        <f t="shared" si="238"/>
        <v>186.02</v>
      </c>
      <c r="L362" s="462"/>
      <c r="M362" s="462">
        <f t="shared" si="239"/>
        <v>186.02</v>
      </c>
      <c r="N362" s="472">
        <f t="shared" si="240"/>
        <v>27.5245081236718</v>
      </c>
      <c r="O362" s="148" t="s">
        <v>484</v>
      </c>
    </row>
    <row r="363" s="406" customFormat="1" customHeight="1" spans="1:15">
      <c r="A363" s="460" t="s">
        <v>485</v>
      </c>
      <c r="B363" s="461" t="s">
        <v>486</v>
      </c>
      <c r="C363" s="462">
        <v>73</v>
      </c>
      <c r="D363" s="462"/>
      <c r="E363" s="462">
        <f t="shared" si="237"/>
        <v>73</v>
      </c>
      <c r="F363" s="462">
        <v>0</v>
      </c>
      <c r="G363" s="462">
        <v>0</v>
      </c>
      <c r="H363" s="462">
        <v>0</v>
      </c>
      <c r="I363" s="462"/>
      <c r="J363" s="462"/>
      <c r="K363" s="462">
        <f t="shared" si="238"/>
        <v>73</v>
      </c>
      <c r="L363" s="462">
        <f>D363+J363</f>
        <v>0</v>
      </c>
      <c r="M363" s="462">
        <f t="shared" si="239"/>
        <v>73</v>
      </c>
      <c r="N363" s="472"/>
      <c r="O363" s="148"/>
    </row>
    <row r="364" s="406" customFormat="1" customHeight="1" spans="1:15">
      <c r="A364" s="460">
        <v>2150599</v>
      </c>
      <c r="B364" s="461" t="s">
        <v>487</v>
      </c>
      <c r="C364" s="462">
        <f>109.6+22</f>
        <v>131.6</v>
      </c>
      <c r="D364" s="462"/>
      <c r="E364" s="462">
        <f t="shared" si="237"/>
        <v>131.6</v>
      </c>
      <c r="F364" s="462">
        <v>4</v>
      </c>
      <c r="G364" s="462">
        <v>0</v>
      </c>
      <c r="H364" s="462">
        <v>19.97</v>
      </c>
      <c r="I364" s="462"/>
      <c r="J364" s="462">
        <f t="shared" si="243"/>
        <v>525.4879</v>
      </c>
      <c r="K364" s="462">
        <f t="shared" si="238"/>
        <v>155.57</v>
      </c>
      <c r="L364" s="462">
        <v>525.4879</v>
      </c>
      <c r="M364" s="462">
        <f t="shared" si="239"/>
        <v>681.0579</v>
      </c>
      <c r="N364" s="472">
        <f t="shared" ref="N364:N367" si="244">(M364-E364)/E364*100</f>
        <v>417.521200607903</v>
      </c>
      <c r="O364" s="135" t="s">
        <v>488</v>
      </c>
    </row>
    <row r="365" s="406" customFormat="1" customHeight="1" spans="1:15">
      <c r="A365" s="460">
        <v>216</v>
      </c>
      <c r="B365" s="461" t="s">
        <v>489</v>
      </c>
      <c r="C365" s="462">
        <f t="shared" ref="C365:H365" si="245">C366+C368+C370</f>
        <v>128.12</v>
      </c>
      <c r="D365" s="462">
        <f t="shared" si="245"/>
        <v>0</v>
      </c>
      <c r="E365" s="462">
        <f t="shared" si="237"/>
        <v>128.12</v>
      </c>
      <c r="F365" s="462">
        <f t="shared" si="245"/>
        <v>413.39</v>
      </c>
      <c r="G365" s="462">
        <f t="shared" si="245"/>
        <v>0</v>
      </c>
      <c r="H365" s="462">
        <f t="shared" si="245"/>
        <v>7.35</v>
      </c>
      <c r="I365" s="462"/>
      <c r="J365" s="462">
        <f>J366+J368+J370</f>
        <v>279.019332</v>
      </c>
      <c r="K365" s="462">
        <f t="shared" si="238"/>
        <v>548.86</v>
      </c>
      <c r="L365" s="462">
        <f>L366+L368+L370</f>
        <v>279.019332</v>
      </c>
      <c r="M365" s="462">
        <f t="shared" si="239"/>
        <v>827.879332</v>
      </c>
      <c r="N365" s="473">
        <f t="shared" si="244"/>
        <v>546.174939119575</v>
      </c>
      <c r="O365" s="148"/>
    </row>
    <row r="366" s="406" customFormat="1" customHeight="1" spans="1:15">
      <c r="A366" s="460">
        <v>21602</v>
      </c>
      <c r="B366" s="461" t="s">
        <v>490</v>
      </c>
      <c r="C366" s="462">
        <f t="shared" ref="C366:H366" si="246">C367</f>
        <v>124.43</v>
      </c>
      <c r="D366" s="462"/>
      <c r="E366" s="462">
        <f t="shared" si="237"/>
        <v>124.43</v>
      </c>
      <c r="F366" s="462">
        <f t="shared" si="246"/>
        <v>1.51</v>
      </c>
      <c r="G366" s="462">
        <f t="shared" si="246"/>
        <v>0</v>
      </c>
      <c r="H366" s="462">
        <f t="shared" si="246"/>
        <v>7.35</v>
      </c>
      <c r="I366" s="462"/>
      <c r="J366" s="462"/>
      <c r="K366" s="462">
        <f t="shared" si="238"/>
        <v>133.29</v>
      </c>
      <c r="L366" s="462">
        <f>L367</f>
        <v>0</v>
      </c>
      <c r="M366" s="462">
        <f t="shared" si="239"/>
        <v>133.29</v>
      </c>
      <c r="N366" s="462">
        <f t="shared" si="244"/>
        <v>7.12046934019128</v>
      </c>
      <c r="O366" s="148"/>
    </row>
    <row r="367" s="406" customFormat="1" customHeight="1" spans="1:15">
      <c r="A367" s="460">
        <v>2160299</v>
      </c>
      <c r="B367" s="461" t="s">
        <v>491</v>
      </c>
      <c r="C367" s="462">
        <v>124.43</v>
      </c>
      <c r="D367" s="462"/>
      <c r="E367" s="462">
        <f t="shared" si="237"/>
        <v>124.43</v>
      </c>
      <c r="F367" s="462">
        <v>1.51</v>
      </c>
      <c r="G367" s="462">
        <v>0</v>
      </c>
      <c r="H367" s="462">
        <v>7.35</v>
      </c>
      <c r="I367" s="462"/>
      <c r="J367" s="462">
        <f t="shared" si="243"/>
        <v>0</v>
      </c>
      <c r="K367" s="462">
        <f t="shared" si="238"/>
        <v>133.29</v>
      </c>
      <c r="L367" s="462"/>
      <c r="M367" s="462">
        <f t="shared" si="239"/>
        <v>133.29</v>
      </c>
      <c r="N367" s="472">
        <f t="shared" si="244"/>
        <v>7.12046934019128</v>
      </c>
      <c r="O367" s="148" t="s">
        <v>492</v>
      </c>
    </row>
    <row r="368" s="406" customFormat="1" customHeight="1" spans="1:15">
      <c r="A368" s="460">
        <v>21606</v>
      </c>
      <c r="B368" s="461" t="s">
        <v>493</v>
      </c>
      <c r="C368" s="462">
        <f t="shared" ref="C368:H368" si="247">C369</f>
        <v>3.69</v>
      </c>
      <c r="D368" s="462"/>
      <c r="E368" s="462">
        <f t="shared" si="237"/>
        <v>3.69</v>
      </c>
      <c r="F368" s="462">
        <f t="shared" si="247"/>
        <v>0</v>
      </c>
      <c r="G368" s="462">
        <f t="shared" si="247"/>
        <v>0</v>
      </c>
      <c r="H368" s="462">
        <f t="shared" si="247"/>
        <v>0</v>
      </c>
      <c r="I368" s="462"/>
      <c r="J368" s="462">
        <f>J369</f>
        <v>279.019332</v>
      </c>
      <c r="K368" s="462">
        <f t="shared" si="238"/>
        <v>3.69</v>
      </c>
      <c r="L368" s="462">
        <f>L369</f>
        <v>279.019332</v>
      </c>
      <c r="M368" s="462">
        <f t="shared" si="239"/>
        <v>282.709332</v>
      </c>
      <c r="N368" s="462"/>
      <c r="O368" s="148"/>
    </row>
    <row r="369" s="406" customFormat="1" customHeight="1" spans="1:15">
      <c r="A369" s="460">
        <v>2160699</v>
      </c>
      <c r="B369" s="461" t="s">
        <v>494</v>
      </c>
      <c r="C369" s="462">
        <v>3.69</v>
      </c>
      <c r="D369" s="462"/>
      <c r="E369" s="462">
        <f t="shared" si="237"/>
        <v>3.69</v>
      </c>
      <c r="F369" s="462">
        <v>0</v>
      </c>
      <c r="G369" s="462">
        <v>0</v>
      </c>
      <c r="H369" s="462">
        <v>0</v>
      </c>
      <c r="I369" s="462"/>
      <c r="J369" s="462">
        <f t="shared" ref="J369:J374" si="248">L369-D369</f>
        <v>279.019332</v>
      </c>
      <c r="K369" s="462">
        <f t="shared" si="238"/>
        <v>3.69</v>
      </c>
      <c r="L369" s="462">
        <v>279.019332</v>
      </c>
      <c r="M369" s="462">
        <f t="shared" si="239"/>
        <v>282.709332</v>
      </c>
      <c r="N369" s="472"/>
      <c r="O369" s="135"/>
    </row>
    <row r="370" s="406" customFormat="1" customHeight="1" spans="1:15">
      <c r="A370" s="460">
        <v>21699</v>
      </c>
      <c r="B370" s="461" t="s">
        <v>495</v>
      </c>
      <c r="C370" s="462">
        <f t="shared" ref="C370:H370" si="249">C371</f>
        <v>0</v>
      </c>
      <c r="D370" s="462"/>
      <c r="E370" s="462">
        <f t="shared" si="237"/>
        <v>0</v>
      </c>
      <c r="F370" s="462">
        <f t="shared" si="249"/>
        <v>411.88</v>
      </c>
      <c r="G370" s="462">
        <f t="shared" si="249"/>
        <v>0</v>
      </c>
      <c r="H370" s="462">
        <f t="shared" si="249"/>
        <v>0</v>
      </c>
      <c r="I370" s="462"/>
      <c r="J370" s="462"/>
      <c r="K370" s="462">
        <f t="shared" si="238"/>
        <v>411.88</v>
      </c>
      <c r="L370" s="462">
        <f>D370+J370</f>
        <v>0</v>
      </c>
      <c r="M370" s="462">
        <f t="shared" si="239"/>
        <v>411.88</v>
      </c>
      <c r="N370" s="462"/>
      <c r="O370" s="148"/>
    </row>
    <row r="371" s="406" customFormat="1" ht="47.1" customHeight="1" spans="1:15">
      <c r="A371" s="460">
        <v>2169999</v>
      </c>
      <c r="B371" s="461" t="s">
        <v>495</v>
      </c>
      <c r="C371" s="462">
        <v>0</v>
      </c>
      <c r="D371" s="462"/>
      <c r="E371" s="462">
        <f t="shared" si="237"/>
        <v>0</v>
      </c>
      <c r="F371" s="462">
        <v>411.88</v>
      </c>
      <c r="G371" s="462">
        <v>0</v>
      </c>
      <c r="H371" s="462">
        <v>0</v>
      </c>
      <c r="I371" s="462"/>
      <c r="J371" s="462">
        <f t="shared" si="248"/>
        <v>0</v>
      </c>
      <c r="K371" s="462">
        <f t="shared" si="238"/>
        <v>411.88</v>
      </c>
      <c r="L371" s="462"/>
      <c r="M371" s="462">
        <f t="shared" si="239"/>
        <v>411.88</v>
      </c>
      <c r="N371" s="472"/>
      <c r="O371" s="148" t="s">
        <v>496</v>
      </c>
    </row>
    <row r="372" s="406" customFormat="1" customHeight="1" spans="1:15">
      <c r="A372" s="460">
        <v>217</v>
      </c>
      <c r="B372" s="461" t="s">
        <v>497</v>
      </c>
      <c r="C372" s="462">
        <f t="shared" ref="C372:H372" si="250">C375+C373</f>
        <v>20</v>
      </c>
      <c r="D372" s="462">
        <f t="shared" si="250"/>
        <v>5</v>
      </c>
      <c r="E372" s="462">
        <f t="shared" si="237"/>
        <v>25</v>
      </c>
      <c r="F372" s="462">
        <f t="shared" si="250"/>
        <v>0</v>
      </c>
      <c r="G372" s="462">
        <f t="shared" si="250"/>
        <v>0</v>
      </c>
      <c r="H372" s="462">
        <f t="shared" si="250"/>
        <v>0</v>
      </c>
      <c r="I372" s="462"/>
      <c r="J372" s="462"/>
      <c r="K372" s="462">
        <f t="shared" si="238"/>
        <v>20</v>
      </c>
      <c r="L372" s="462">
        <f>L375+L373</f>
        <v>5</v>
      </c>
      <c r="M372" s="462">
        <f t="shared" si="239"/>
        <v>25</v>
      </c>
      <c r="N372" s="473"/>
      <c r="O372" s="135"/>
    </row>
    <row r="373" s="406" customFormat="1" customHeight="1" spans="1:15">
      <c r="A373" s="460">
        <v>21703</v>
      </c>
      <c r="B373" s="461" t="s">
        <v>498</v>
      </c>
      <c r="C373" s="462">
        <f t="shared" ref="C373:H373" si="251">C374</f>
        <v>15</v>
      </c>
      <c r="D373" s="462"/>
      <c r="E373" s="462">
        <f t="shared" si="237"/>
        <v>15</v>
      </c>
      <c r="F373" s="462">
        <f t="shared" si="251"/>
        <v>0</v>
      </c>
      <c r="G373" s="462">
        <f t="shared" si="251"/>
        <v>0</v>
      </c>
      <c r="H373" s="462">
        <f t="shared" si="251"/>
        <v>0</v>
      </c>
      <c r="I373" s="462"/>
      <c r="J373" s="462"/>
      <c r="K373" s="462">
        <f t="shared" si="238"/>
        <v>15</v>
      </c>
      <c r="L373" s="462">
        <f>D373+J373</f>
        <v>0</v>
      </c>
      <c r="M373" s="462">
        <f t="shared" si="239"/>
        <v>15</v>
      </c>
      <c r="N373" s="462"/>
      <c r="O373" s="148"/>
    </row>
    <row r="374" s="406" customFormat="1" customHeight="1" spans="1:15">
      <c r="A374" s="460">
        <v>2170399</v>
      </c>
      <c r="B374" s="461" t="s">
        <v>499</v>
      </c>
      <c r="C374" s="462">
        <v>15</v>
      </c>
      <c r="D374" s="462"/>
      <c r="E374" s="462">
        <f t="shared" si="237"/>
        <v>15</v>
      </c>
      <c r="F374" s="462">
        <v>0</v>
      </c>
      <c r="G374" s="462">
        <v>0</v>
      </c>
      <c r="H374" s="462">
        <v>0</v>
      </c>
      <c r="I374" s="462"/>
      <c r="J374" s="462">
        <f t="shared" si="248"/>
        <v>0</v>
      </c>
      <c r="K374" s="462">
        <f t="shared" si="238"/>
        <v>15</v>
      </c>
      <c r="L374" s="462"/>
      <c r="M374" s="462">
        <f t="shared" si="239"/>
        <v>15</v>
      </c>
      <c r="N374" s="472"/>
      <c r="O374" s="148"/>
    </row>
    <row r="375" s="406" customFormat="1" customHeight="1" spans="1:15">
      <c r="A375" s="460">
        <v>21799</v>
      </c>
      <c r="B375" s="461" t="s">
        <v>498</v>
      </c>
      <c r="C375" s="462">
        <f t="shared" ref="C375:H375" si="252">C376</f>
        <v>5</v>
      </c>
      <c r="D375" s="462">
        <f t="shared" si="252"/>
        <v>5</v>
      </c>
      <c r="E375" s="462">
        <f t="shared" si="237"/>
        <v>10</v>
      </c>
      <c r="F375" s="462">
        <f t="shared" si="252"/>
        <v>0</v>
      </c>
      <c r="G375" s="462">
        <f t="shared" si="252"/>
        <v>0</v>
      </c>
      <c r="H375" s="462">
        <f t="shared" si="252"/>
        <v>0</v>
      </c>
      <c r="I375" s="462"/>
      <c r="J375" s="462"/>
      <c r="K375" s="462">
        <f t="shared" si="238"/>
        <v>5</v>
      </c>
      <c r="L375" s="462">
        <f>L376</f>
        <v>5</v>
      </c>
      <c r="M375" s="462">
        <f t="shared" si="239"/>
        <v>10</v>
      </c>
      <c r="N375" s="462"/>
      <c r="O375" s="148"/>
    </row>
    <row r="376" s="406" customFormat="1" customHeight="1" spans="1:15">
      <c r="A376" s="460">
        <v>2179999</v>
      </c>
      <c r="B376" s="461" t="s">
        <v>498</v>
      </c>
      <c r="C376" s="462">
        <v>5</v>
      </c>
      <c r="D376" s="462">
        <v>5</v>
      </c>
      <c r="E376" s="462">
        <f t="shared" si="237"/>
        <v>10</v>
      </c>
      <c r="F376" s="462">
        <v>0</v>
      </c>
      <c r="G376" s="462">
        <v>0</v>
      </c>
      <c r="H376" s="462">
        <v>0</v>
      </c>
      <c r="I376" s="462"/>
      <c r="J376" s="462">
        <f t="shared" ref="J376:J380" si="253">L376-D376</f>
        <v>0</v>
      </c>
      <c r="K376" s="462">
        <f t="shared" si="238"/>
        <v>5</v>
      </c>
      <c r="L376" s="462">
        <v>5</v>
      </c>
      <c r="M376" s="462">
        <f t="shared" si="239"/>
        <v>10</v>
      </c>
      <c r="N376" s="472"/>
      <c r="O376" s="148"/>
    </row>
    <row r="377" s="406" customFormat="1" customHeight="1" spans="1:15">
      <c r="A377" s="460">
        <v>220</v>
      </c>
      <c r="B377" s="461" t="s">
        <v>500</v>
      </c>
      <c r="C377" s="462">
        <f t="shared" ref="C377:H377" si="254">C378+C386</f>
        <v>1809.36</v>
      </c>
      <c r="D377" s="462">
        <f t="shared" si="254"/>
        <v>600</v>
      </c>
      <c r="E377" s="462">
        <f t="shared" si="237"/>
        <v>2409.36</v>
      </c>
      <c r="F377" s="462">
        <f t="shared" si="254"/>
        <v>63.44</v>
      </c>
      <c r="G377" s="462">
        <f t="shared" si="254"/>
        <v>-10</v>
      </c>
      <c r="H377" s="462">
        <f t="shared" si="254"/>
        <v>140.71</v>
      </c>
      <c r="I377" s="462"/>
      <c r="J377" s="462">
        <f>J378+J386</f>
        <v>250</v>
      </c>
      <c r="K377" s="462">
        <f t="shared" si="238"/>
        <v>2003.51</v>
      </c>
      <c r="L377" s="462">
        <f>L378+L386</f>
        <v>850</v>
      </c>
      <c r="M377" s="462">
        <f t="shared" si="239"/>
        <v>2853.51</v>
      </c>
      <c r="N377" s="473">
        <f t="shared" ref="N377:N379" si="255">(M377-E377)/E377*100</f>
        <v>18.434356011555</v>
      </c>
      <c r="O377" s="148"/>
    </row>
    <row r="378" s="406" customFormat="1" customHeight="1" spans="1:15">
      <c r="A378" s="460">
        <v>22001</v>
      </c>
      <c r="B378" s="461" t="s">
        <v>501</v>
      </c>
      <c r="C378" s="462">
        <f>C379+C382+C383+C384+C385+C380</f>
        <v>1783.29</v>
      </c>
      <c r="D378" s="462">
        <f>SUM(D379:D385)</f>
        <v>600</v>
      </c>
      <c r="E378" s="462">
        <f t="shared" si="237"/>
        <v>2383.29</v>
      </c>
      <c r="F378" s="462">
        <f t="shared" ref="F378:H378" si="256">F379+F382+F383+F384+F385</f>
        <v>63.44</v>
      </c>
      <c r="G378" s="462">
        <f t="shared" si="256"/>
        <v>0</v>
      </c>
      <c r="H378" s="462">
        <f t="shared" si="256"/>
        <v>140.71</v>
      </c>
      <c r="I378" s="462"/>
      <c r="J378" s="462">
        <f>J379+J382+J383+J384+J385+J380+J381</f>
        <v>250</v>
      </c>
      <c r="K378" s="462">
        <f t="shared" si="238"/>
        <v>1987.44</v>
      </c>
      <c r="L378" s="462">
        <f>L379+L382+L383+L384+L385+L380+L381</f>
        <v>850</v>
      </c>
      <c r="M378" s="462">
        <f t="shared" si="239"/>
        <v>2837.44</v>
      </c>
      <c r="N378" s="462">
        <f t="shared" si="255"/>
        <v>19.0555912205397</v>
      </c>
      <c r="O378" s="135"/>
    </row>
    <row r="379" s="406" customFormat="1" customHeight="1" spans="1:15">
      <c r="A379" s="460">
        <v>2200101</v>
      </c>
      <c r="B379" s="461" t="s">
        <v>75</v>
      </c>
      <c r="C379" s="462">
        <v>526.66</v>
      </c>
      <c r="D379" s="462"/>
      <c r="E379" s="462">
        <f t="shared" si="237"/>
        <v>526.66</v>
      </c>
      <c r="F379" s="462">
        <v>7.66</v>
      </c>
      <c r="G379" s="462">
        <v>0</v>
      </c>
      <c r="H379" s="462">
        <v>42.18</v>
      </c>
      <c r="I379" s="462"/>
      <c r="J379" s="462">
        <f t="shared" si="253"/>
        <v>0</v>
      </c>
      <c r="K379" s="462">
        <f t="shared" si="238"/>
        <v>576.5</v>
      </c>
      <c r="L379" s="462"/>
      <c r="M379" s="462">
        <f t="shared" si="239"/>
        <v>576.5</v>
      </c>
      <c r="N379" s="472">
        <f t="shared" si="255"/>
        <v>9.46341092925225</v>
      </c>
      <c r="O379" s="135" t="s">
        <v>502</v>
      </c>
    </row>
    <row r="380" s="406" customFormat="1" customHeight="1" spans="1:15">
      <c r="A380" s="460">
        <v>2200106</v>
      </c>
      <c r="B380" s="461" t="s">
        <v>503</v>
      </c>
      <c r="C380" s="462"/>
      <c r="D380" s="462">
        <v>600</v>
      </c>
      <c r="E380" s="462">
        <f t="shared" si="237"/>
        <v>600</v>
      </c>
      <c r="F380" s="462"/>
      <c r="G380" s="462"/>
      <c r="H380" s="462"/>
      <c r="I380" s="462"/>
      <c r="J380" s="462">
        <f t="shared" si="253"/>
        <v>0</v>
      </c>
      <c r="K380" s="462">
        <f t="shared" si="238"/>
        <v>0</v>
      </c>
      <c r="L380" s="462">
        <v>600</v>
      </c>
      <c r="M380" s="462">
        <f t="shared" si="239"/>
        <v>600</v>
      </c>
      <c r="N380" s="472"/>
      <c r="O380" s="135"/>
    </row>
    <row r="381" s="406" customFormat="1" customHeight="1" spans="1:15">
      <c r="A381" s="460">
        <v>2200109</v>
      </c>
      <c r="B381" s="461" t="s">
        <v>504</v>
      </c>
      <c r="C381" s="462"/>
      <c r="D381" s="462"/>
      <c r="E381" s="462"/>
      <c r="F381" s="462"/>
      <c r="G381" s="462"/>
      <c r="H381" s="462"/>
      <c r="I381" s="462"/>
      <c r="J381" s="462">
        <v>200</v>
      </c>
      <c r="K381" s="462"/>
      <c r="L381" s="462">
        <v>200</v>
      </c>
      <c r="M381" s="462"/>
      <c r="N381" s="472"/>
      <c r="O381" s="135"/>
    </row>
    <row r="382" s="406" customFormat="1" customHeight="1" spans="1:15">
      <c r="A382" s="460">
        <v>2200114</v>
      </c>
      <c r="B382" s="461" t="s">
        <v>505</v>
      </c>
      <c r="C382" s="462">
        <v>178.66</v>
      </c>
      <c r="D382" s="462"/>
      <c r="E382" s="462">
        <f t="shared" ref="E382:E389" si="257">C382+D382</f>
        <v>178.66</v>
      </c>
      <c r="F382" s="462">
        <v>0</v>
      </c>
      <c r="G382" s="462">
        <v>0</v>
      </c>
      <c r="H382" s="462">
        <v>0</v>
      </c>
      <c r="I382" s="462"/>
      <c r="J382" s="462">
        <f t="shared" ref="J382:J385" si="258">L382-D382</f>
        <v>0</v>
      </c>
      <c r="K382" s="462">
        <f t="shared" ref="K382:K389" si="259">C382+F382+G382+H382+I382</f>
        <v>178.66</v>
      </c>
      <c r="L382" s="462"/>
      <c r="M382" s="462">
        <f t="shared" ref="M382:M390" si="260">K382+L382</f>
        <v>178.66</v>
      </c>
      <c r="N382" s="472"/>
      <c r="O382" s="148"/>
    </row>
    <row r="383" s="406" customFormat="1" customHeight="1" spans="1:15">
      <c r="A383" s="460">
        <v>2200120</v>
      </c>
      <c r="B383" s="461" t="s">
        <v>506</v>
      </c>
      <c r="C383" s="462">
        <v>339.78</v>
      </c>
      <c r="D383" s="462"/>
      <c r="E383" s="462">
        <f t="shared" si="257"/>
        <v>339.78</v>
      </c>
      <c r="F383" s="462">
        <v>0</v>
      </c>
      <c r="G383" s="462">
        <v>0</v>
      </c>
      <c r="H383" s="462">
        <v>0</v>
      </c>
      <c r="I383" s="462"/>
      <c r="J383" s="462">
        <f t="shared" si="258"/>
        <v>0</v>
      </c>
      <c r="K383" s="462">
        <f t="shared" si="259"/>
        <v>339.78</v>
      </c>
      <c r="L383" s="462"/>
      <c r="M383" s="462">
        <f t="shared" si="260"/>
        <v>339.78</v>
      </c>
      <c r="N383" s="472"/>
      <c r="O383" s="148"/>
    </row>
    <row r="384" s="406" customFormat="1" customHeight="1" spans="1:15">
      <c r="A384" s="460">
        <v>2200150</v>
      </c>
      <c r="B384" s="461" t="s">
        <v>107</v>
      </c>
      <c r="C384" s="462">
        <v>27.26</v>
      </c>
      <c r="D384" s="462"/>
      <c r="E384" s="462">
        <f t="shared" si="257"/>
        <v>27.26</v>
      </c>
      <c r="F384" s="462">
        <v>-1.99</v>
      </c>
      <c r="G384" s="462">
        <v>0</v>
      </c>
      <c r="H384" s="462">
        <v>49</v>
      </c>
      <c r="I384" s="462"/>
      <c r="J384" s="462">
        <f t="shared" si="258"/>
        <v>0</v>
      </c>
      <c r="K384" s="462">
        <f t="shared" si="259"/>
        <v>74.27</v>
      </c>
      <c r="L384" s="462"/>
      <c r="M384" s="462">
        <f t="shared" si="260"/>
        <v>74.27</v>
      </c>
      <c r="N384" s="472">
        <f t="shared" ref="N384:N389" si="261">(M384-E384)/E384*100</f>
        <v>172.450476889215</v>
      </c>
      <c r="O384" s="148" t="s">
        <v>507</v>
      </c>
    </row>
    <row r="385" s="406" customFormat="1" customHeight="1" spans="1:15">
      <c r="A385" s="460">
        <v>2200199</v>
      </c>
      <c r="B385" s="461" t="s">
        <v>508</v>
      </c>
      <c r="C385" s="462">
        <v>710.93</v>
      </c>
      <c r="D385" s="462"/>
      <c r="E385" s="462">
        <f t="shared" si="257"/>
        <v>710.93</v>
      </c>
      <c r="F385" s="462">
        <v>57.77</v>
      </c>
      <c r="G385" s="462">
        <v>0</v>
      </c>
      <c r="H385" s="462">
        <v>49.53</v>
      </c>
      <c r="I385" s="462"/>
      <c r="J385" s="462">
        <f t="shared" si="258"/>
        <v>50</v>
      </c>
      <c r="K385" s="462">
        <f t="shared" si="259"/>
        <v>818.23</v>
      </c>
      <c r="L385" s="462">
        <v>50</v>
      </c>
      <c r="M385" s="462">
        <f t="shared" si="260"/>
        <v>868.23</v>
      </c>
      <c r="N385" s="472">
        <f t="shared" si="261"/>
        <v>22.1259477023054</v>
      </c>
      <c r="O385" s="148" t="s">
        <v>509</v>
      </c>
    </row>
    <row r="386" s="406" customFormat="1" customHeight="1" spans="1:15">
      <c r="A386" s="460">
        <v>22099</v>
      </c>
      <c r="B386" s="461" t="s">
        <v>510</v>
      </c>
      <c r="C386" s="462">
        <f t="shared" ref="C386:H386" si="262">C387</f>
        <v>26.07</v>
      </c>
      <c r="D386" s="462"/>
      <c r="E386" s="462">
        <f t="shared" si="257"/>
        <v>26.07</v>
      </c>
      <c r="F386" s="462">
        <f t="shared" si="262"/>
        <v>0</v>
      </c>
      <c r="G386" s="462">
        <f t="shared" si="262"/>
        <v>-10</v>
      </c>
      <c r="H386" s="462">
        <f t="shared" si="262"/>
        <v>0</v>
      </c>
      <c r="I386" s="462"/>
      <c r="J386" s="462"/>
      <c r="K386" s="462">
        <f t="shared" si="259"/>
        <v>16.07</v>
      </c>
      <c r="L386" s="462">
        <f>D386+J386</f>
        <v>0</v>
      </c>
      <c r="M386" s="462">
        <f t="shared" si="260"/>
        <v>16.07</v>
      </c>
      <c r="N386" s="462">
        <f t="shared" si="261"/>
        <v>-38.3582662063675</v>
      </c>
      <c r="O386" s="135"/>
    </row>
    <row r="387" s="406" customFormat="1" customHeight="1" spans="1:15">
      <c r="A387" s="460">
        <v>2209999</v>
      </c>
      <c r="B387" s="461" t="s">
        <v>510</v>
      </c>
      <c r="C387" s="462">
        <v>26.07</v>
      </c>
      <c r="D387" s="462"/>
      <c r="E387" s="462">
        <f t="shared" si="257"/>
        <v>26.07</v>
      </c>
      <c r="F387" s="462">
        <v>0</v>
      </c>
      <c r="G387" s="462">
        <v>-10</v>
      </c>
      <c r="H387" s="462">
        <v>0</v>
      </c>
      <c r="I387" s="462"/>
      <c r="J387" s="462">
        <f>L387-D387</f>
        <v>0</v>
      </c>
      <c r="K387" s="462">
        <f t="shared" si="259"/>
        <v>16.07</v>
      </c>
      <c r="L387" s="462"/>
      <c r="M387" s="462">
        <f t="shared" si="260"/>
        <v>16.07</v>
      </c>
      <c r="N387" s="472">
        <f t="shared" si="261"/>
        <v>-38.3582662063675</v>
      </c>
      <c r="O387" s="135" t="s">
        <v>215</v>
      </c>
    </row>
    <row r="388" s="406" customFormat="1" customHeight="1" spans="1:15">
      <c r="A388" s="460">
        <v>221</v>
      </c>
      <c r="B388" s="461" t="s">
        <v>511</v>
      </c>
      <c r="C388" s="462">
        <f>C389+C393-0.3</f>
        <v>1978.48</v>
      </c>
      <c r="D388" s="462">
        <f t="shared" ref="D388:H388" si="263">D389+D393</f>
        <v>0</v>
      </c>
      <c r="E388" s="462">
        <f t="shared" si="257"/>
        <v>1978.48</v>
      </c>
      <c r="F388" s="462">
        <f t="shared" si="263"/>
        <v>-213.346</v>
      </c>
      <c r="G388" s="462">
        <f t="shared" si="263"/>
        <v>0</v>
      </c>
      <c r="H388" s="462">
        <f t="shared" si="263"/>
        <v>-67.13</v>
      </c>
      <c r="I388" s="462"/>
      <c r="J388" s="462">
        <f>J389+J393</f>
        <v>708.15</v>
      </c>
      <c r="K388" s="462">
        <f t="shared" si="259"/>
        <v>1698.004</v>
      </c>
      <c r="L388" s="462">
        <f>L389+L393</f>
        <v>708.15</v>
      </c>
      <c r="M388" s="462">
        <f t="shared" si="260"/>
        <v>2406.154</v>
      </c>
      <c r="N388" s="473">
        <f t="shared" si="261"/>
        <v>21.616291294327</v>
      </c>
      <c r="O388" s="148"/>
    </row>
    <row r="389" s="406" customFormat="1" customHeight="1" spans="1:15">
      <c r="A389" s="460">
        <v>22101</v>
      </c>
      <c r="B389" s="461" t="s">
        <v>512</v>
      </c>
      <c r="C389" s="462">
        <f t="shared" ref="C389:H389" si="264">0+C391</f>
        <v>278.35</v>
      </c>
      <c r="D389" s="462"/>
      <c r="E389" s="462">
        <f t="shared" si="257"/>
        <v>278.35</v>
      </c>
      <c r="F389" s="462">
        <f t="shared" si="264"/>
        <v>-230</v>
      </c>
      <c r="G389" s="462">
        <f t="shared" si="264"/>
        <v>0</v>
      </c>
      <c r="H389" s="462">
        <f t="shared" si="264"/>
        <v>0</v>
      </c>
      <c r="I389" s="462"/>
      <c r="J389" s="462">
        <f>J390+J391+J392</f>
        <v>708.15</v>
      </c>
      <c r="K389" s="462">
        <f t="shared" si="259"/>
        <v>48.35</v>
      </c>
      <c r="L389" s="462">
        <f>L390+L391+L392</f>
        <v>708.15</v>
      </c>
      <c r="M389" s="462">
        <f t="shared" si="260"/>
        <v>756.5</v>
      </c>
      <c r="N389" s="462">
        <f t="shared" si="261"/>
        <v>171.780132926172</v>
      </c>
      <c r="O389" s="148"/>
    </row>
    <row r="390" s="406" customFormat="1" customHeight="1" spans="1:15">
      <c r="A390" s="460">
        <v>2210106</v>
      </c>
      <c r="B390" s="461" t="s">
        <v>513</v>
      </c>
      <c r="C390" s="462"/>
      <c r="D390" s="462"/>
      <c r="E390" s="462"/>
      <c r="F390" s="462"/>
      <c r="G390" s="462"/>
      <c r="H390" s="462"/>
      <c r="I390" s="462"/>
      <c r="J390" s="462">
        <v>14</v>
      </c>
      <c r="K390" s="462"/>
      <c r="L390" s="462">
        <v>14</v>
      </c>
      <c r="M390" s="462">
        <f t="shared" si="260"/>
        <v>14</v>
      </c>
      <c r="N390" s="472"/>
      <c r="O390" s="148"/>
    </row>
    <row r="391" s="406" customFormat="1" customHeight="1" spans="1:15">
      <c r="A391" s="460" t="s">
        <v>514</v>
      </c>
      <c r="B391" s="461" t="s">
        <v>515</v>
      </c>
      <c r="C391" s="462">
        <v>278.35</v>
      </c>
      <c r="D391" s="462"/>
      <c r="E391" s="462">
        <f t="shared" ref="E391:E428" si="265">C391+D391</f>
        <v>278.35</v>
      </c>
      <c r="F391" s="462">
        <v>-230</v>
      </c>
      <c r="G391" s="462">
        <v>0</v>
      </c>
      <c r="H391" s="462">
        <v>0</v>
      </c>
      <c r="I391" s="462"/>
      <c r="J391" s="462">
        <v>322.18</v>
      </c>
      <c r="K391" s="462">
        <f t="shared" ref="K391:K429" si="266">C391+F391+G391+H391+I391</f>
        <v>48.35</v>
      </c>
      <c r="L391" s="462">
        <v>322.18</v>
      </c>
      <c r="M391" s="462">
        <f t="shared" ref="M391:M429" si="267">K391+L391</f>
        <v>370.53</v>
      </c>
      <c r="N391" s="472">
        <f t="shared" ref="N391:N396" si="268">(M391-E391)/E391*100</f>
        <v>33.1165798455182</v>
      </c>
      <c r="O391" s="148" t="s">
        <v>516</v>
      </c>
    </row>
    <row r="392" s="406" customFormat="1" customHeight="1" spans="1:15">
      <c r="A392" s="460">
        <v>2210108</v>
      </c>
      <c r="B392" s="461" t="s">
        <v>517</v>
      </c>
      <c r="C392" s="462"/>
      <c r="D392" s="462"/>
      <c r="E392" s="462"/>
      <c r="F392" s="462"/>
      <c r="G392" s="462"/>
      <c r="H392" s="462"/>
      <c r="I392" s="462"/>
      <c r="J392" s="462">
        <v>371.97</v>
      </c>
      <c r="K392" s="462"/>
      <c r="L392" s="462">
        <v>371.97</v>
      </c>
      <c r="M392" s="462">
        <f t="shared" si="267"/>
        <v>371.97</v>
      </c>
      <c r="N392" s="472"/>
      <c r="O392" s="148"/>
    </row>
    <row r="393" s="406" customFormat="1" customHeight="1" spans="1:15">
      <c r="A393" s="460">
        <v>22102</v>
      </c>
      <c r="B393" s="461" t="s">
        <v>518</v>
      </c>
      <c r="C393" s="462">
        <f t="shared" ref="C393:H393" si="269">C394</f>
        <v>1700.43</v>
      </c>
      <c r="D393" s="462"/>
      <c r="E393" s="462">
        <f t="shared" si="265"/>
        <v>1700.43</v>
      </c>
      <c r="F393" s="462">
        <f t="shared" si="269"/>
        <v>16.654</v>
      </c>
      <c r="G393" s="462">
        <f t="shared" si="269"/>
        <v>0</v>
      </c>
      <c r="H393" s="462">
        <f t="shared" si="269"/>
        <v>-67.13</v>
      </c>
      <c r="I393" s="462"/>
      <c r="J393" s="462"/>
      <c r="K393" s="462">
        <f t="shared" si="266"/>
        <v>1649.954</v>
      </c>
      <c r="L393" s="462">
        <f t="shared" ref="L393:L396" si="270">D393+J393</f>
        <v>0</v>
      </c>
      <c r="M393" s="462">
        <f t="shared" si="267"/>
        <v>1649.954</v>
      </c>
      <c r="N393" s="462">
        <f t="shared" si="268"/>
        <v>-2.96842563351622</v>
      </c>
      <c r="O393" s="148"/>
    </row>
    <row r="394" s="406" customFormat="1" customHeight="1" spans="1:15">
      <c r="A394" s="460">
        <v>2210201</v>
      </c>
      <c r="B394" s="461" t="s">
        <v>519</v>
      </c>
      <c r="C394" s="462">
        <v>1700.43</v>
      </c>
      <c r="D394" s="462"/>
      <c r="E394" s="462">
        <f t="shared" si="265"/>
        <v>1700.43</v>
      </c>
      <c r="F394" s="462">
        <v>16.654</v>
      </c>
      <c r="G394" s="462">
        <v>0</v>
      </c>
      <c r="H394" s="462">
        <v>-67.13</v>
      </c>
      <c r="I394" s="462"/>
      <c r="J394" s="462">
        <f t="shared" ref="J394:J398" si="271">L394-D394</f>
        <v>0</v>
      </c>
      <c r="K394" s="462">
        <f t="shared" si="266"/>
        <v>1649.954</v>
      </c>
      <c r="L394" s="462"/>
      <c r="M394" s="462">
        <f t="shared" si="267"/>
        <v>1649.954</v>
      </c>
      <c r="N394" s="472">
        <f t="shared" si="268"/>
        <v>-2.96842563351622</v>
      </c>
      <c r="O394" s="148" t="s">
        <v>520</v>
      </c>
    </row>
    <row r="395" s="406" customFormat="1" customHeight="1" spans="1:15">
      <c r="A395" s="460">
        <v>222</v>
      </c>
      <c r="B395" s="461" t="s">
        <v>521</v>
      </c>
      <c r="C395" s="462">
        <f t="shared" ref="C395:H395" si="272">C396+C399</f>
        <v>602.62</v>
      </c>
      <c r="D395" s="462">
        <f t="shared" si="272"/>
        <v>0</v>
      </c>
      <c r="E395" s="462">
        <f t="shared" si="265"/>
        <v>602.62</v>
      </c>
      <c r="F395" s="462">
        <f t="shared" si="272"/>
        <v>-19.52</v>
      </c>
      <c r="G395" s="462">
        <f t="shared" si="272"/>
        <v>0</v>
      </c>
      <c r="H395" s="462">
        <f t="shared" si="272"/>
        <v>0</v>
      </c>
      <c r="I395" s="462"/>
      <c r="J395" s="462"/>
      <c r="K395" s="462">
        <f t="shared" si="266"/>
        <v>583.1</v>
      </c>
      <c r="L395" s="462">
        <f t="shared" si="270"/>
        <v>0</v>
      </c>
      <c r="M395" s="462">
        <f t="shared" si="267"/>
        <v>583.1</v>
      </c>
      <c r="N395" s="473">
        <f t="shared" si="268"/>
        <v>-3.23918887524476</v>
      </c>
      <c r="O395" s="135"/>
    </row>
    <row r="396" s="406" customFormat="1" customHeight="1" spans="1:15">
      <c r="A396" s="460">
        <v>22201</v>
      </c>
      <c r="B396" s="461" t="s">
        <v>522</v>
      </c>
      <c r="C396" s="462">
        <f t="shared" ref="C396:H396" si="273">C397+C398</f>
        <v>572.62</v>
      </c>
      <c r="D396" s="462"/>
      <c r="E396" s="462">
        <f t="shared" si="265"/>
        <v>572.62</v>
      </c>
      <c r="F396" s="462">
        <f t="shared" si="273"/>
        <v>-19.52</v>
      </c>
      <c r="G396" s="462">
        <f t="shared" si="273"/>
        <v>0</v>
      </c>
      <c r="H396" s="462">
        <f t="shared" si="273"/>
        <v>0</v>
      </c>
      <c r="I396" s="462"/>
      <c r="J396" s="462"/>
      <c r="K396" s="462">
        <f t="shared" si="266"/>
        <v>553.1</v>
      </c>
      <c r="L396" s="462">
        <f t="shared" si="270"/>
        <v>0</v>
      </c>
      <c r="M396" s="462">
        <f t="shared" si="267"/>
        <v>553.1</v>
      </c>
      <c r="N396" s="462">
        <f t="shared" si="268"/>
        <v>-3.40889245922252</v>
      </c>
      <c r="O396" s="135"/>
    </row>
    <row r="397" s="406" customFormat="1" customHeight="1" spans="1:15">
      <c r="A397" s="460">
        <v>2220115</v>
      </c>
      <c r="B397" s="461" t="s">
        <v>523</v>
      </c>
      <c r="C397" s="462">
        <v>434</v>
      </c>
      <c r="D397" s="462"/>
      <c r="E397" s="462">
        <f t="shared" si="265"/>
        <v>434</v>
      </c>
      <c r="F397" s="462">
        <v>0</v>
      </c>
      <c r="G397" s="462">
        <v>0</v>
      </c>
      <c r="H397" s="462">
        <v>0</v>
      </c>
      <c r="I397" s="462"/>
      <c r="J397" s="462">
        <f t="shared" si="271"/>
        <v>0</v>
      </c>
      <c r="K397" s="462">
        <f t="shared" si="266"/>
        <v>434</v>
      </c>
      <c r="L397" s="462"/>
      <c r="M397" s="462">
        <f t="shared" si="267"/>
        <v>434</v>
      </c>
      <c r="N397" s="472"/>
      <c r="O397" s="135"/>
    </row>
    <row r="398" s="406" customFormat="1" customHeight="1" spans="1:15">
      <c r="A398" s="460">
        <v>2220199</v>
      </c>
      <c r="B398" s="461" t="s">
        <v>524</v>
      </c>
      <c r="C398" s="462">
        <v>138.62</v>
      </c>
      <c r="D398" s="462"/>
      <c r="E398" s="462">
        <f t="shared" si="265"/>
        <v>138.62</v>
      </c>
      <c r="F398" s="462">
        <v>-19.52</v>
      </c>
      <c r="G398" s="462">
        <v>0</v>
      </c>
      <c r="H398" s="462">
        <v>0</v>
      </c>
      <c r="I398" s="462"/>
      <c r="J398" s="462">
        <f t="shared" si="271"/>
        <v>0</v>
      </c>
      <c r="K398" s="462">
        <f t="shared" si="266"/>
        <v>119.1</v>
      </c>
      <c r="L398" s="462"/>
      <c r="M398" s="462">
        <f t="shared" si="267"/>
        <v>119.1</v>
      </c>
      <c r="N398" s="472">
        <f t="shared" ref="N398:N404" si="274">(M398-E398)/E398*100</f>
        <v>-14.0816620978214</v>
      </c>
      <c r="O398" s="135" t="s">
        <v>525</v>
      </c>
    </row>
    <row r="399" s="406" customFormat="1" customHeight="1" spans="1:15">
      <c r="A399" s="460">
        <v>22205</v>
      </c>
      <c r="B399" s="461" t="s">
        <v>526</v>
      </c>
      <c r="C399" s="462">
        <f t="shared" ref="C399:H399" si="275">C400+0</f>
        <v>30</v>
      </c>
      <c r="D399" s="462"/>
      <c r="E399" s="462">
        <f t="shared" si="265"/>
        <v>30</v>
      </c>
      <c r="F399" s="462">
        <f t="shared" si="275"/>
        <v>0</v>
      </c>
      <c r="G399" s="462">
        <f t="shared" si="275"/>
        <v>0</v>
      </c>
      <c r="H399" s="462">
        <f t="shared" si="275"/>
        <v>0</v>
      </c>
      <c r="I399" s="462"/>
      <c r="J399" s="462"/>
      <c r="K399" s="462">
        <f t="shared" si="266"/>
        <v>30</v>
      </c>
      <c r="L399" s="462">
        <f>D399+J399</f>
        <v>0</v>
      </c>
      <c r="M399" s="462">
        <f t="shared" si="267"/>
        <v>30</v>
      </c>
      <c r="N399" s="462"/>
      <c r="O399" s="135"/>
    </row>
    <row r="400" s="406" customFormat="1" customHeight="1" spans="1:15">
      <c r="A400" s="460">
        <v>2220503</v>
      </c>
      <c r="B400" s="461" t="s">
        <v>527</v>
      </c>
      <c r="C400" s="462">
        <v>30</v>
      </c>
      <c r="D400" s="462"/>
      <c r="E400" s="462">
        <f t="shared" si="265"/>
        <v>30</v>
      </c>
      <c r="F400" s="462">
        <v>0</v>
      </c>
      <c r="G400" s="462">
        <v>0</v>
      </c>
      <c r="H400" s="462">
        <v>0</v>
      </c>
      <c r="I400" s="462"/>
      <c r="J400" s="462">
        <f t="shared" ref="J400:J404" si="276">L400-D400</f>
        <v>0</v>
      </c>
      <c r="K400" s="462">
        <f t="shared" si="266"/>
        <v>30</v>
      </c>
      <c r="L400" s="462"/>
      <c r="M400" s="462">
        <f t="shared" si="267"/>
        <v>30</v>
      </c>
      <c r="N400" s="472"/>
      <c r="O400" s="135"/>
    </row>
    <row r="401" s="406" customFormat="1" customHeight="1" spans="1:15">
      <c r="A401" s="460">
        <v>224</v>
      </c>
      <c r="B401" s="461" t="s">
        <v>528</v>
      </c>
      <c r="C401" s="462">
        <f t="shared" ref="C401:H401" si="277">C402+C408+C410+C412+0</f>
        <v>1767.64</v>
      </c>
      <c r="D401" s="462">
        <f t="shared" si="277"/>
        <v>0</v>
      </c>
      <c r="E401" s="462">
        <f t="shared" si="265"/>
        <v>1767.64</v>
      </c>
      <c r="F401" s="462">
        <f t="shared" si="277"/>
        <v>223.71635</v>
      </c>
      <c r="G401" s="462">
        <f t="shared" si="277"/>
        <v>-20</v>
      </c>
      <c r="H401" s="462">
        <f t="shared" si="277"/>
        <v>135.38</v>
      </c>
      <c r="I401" s="462"/>
      <c r="J401" s="462">
        <f>J402+J408+J410+J412+0</f>
        <v>79</v>
      </c>
      <c r="K401" s="462">
        <f t="shared" si="266"/>
        <v>2106.73635</v>
      </c>
      <c r="L401" s="462">
        <f>L402+L408+L410+L412+0</f>
        <v>79</v>
      </c>
      <c r="M401" s="462">
        <f t="shared" si="267"/>
        <v>2185.73635</v>
      </c>
      <c r="N401" s="473">
        <f t="shared" si="274"/>
        <v>23.6527997782354</v>
      </c>
      <c r="O401" s="135"/>
    </row>
    <row r="402" s="406" customFormat="1" customHeight="1" spans="1:15">
      <c r="A402" s="460">
        <v>22401</v>
      </c>
      <c r="B402" s="461" t="s">
        <v>529</v>
      </c>
      <c r="C402" s="462">
        <f t="shared" ref="C402:H402" si="278">C403+C404+C406+C407+C405</f>
        <v>1305.92</v>
      </c>
      <c r="D402" s="462"/>
      <c r="E402" s="462">
        <f t="shared" si="265"/>
        <v>1305.92</v>
      </c>
      <c r="F402" s="462">
        <f t="shared" si="278"/>
        <v>174.65635</v>
      </c>
      <c r="G402" s="462">
        <f t="shared" si="278"/>
        <v>0</v>
      </c>
      <c r="H402" s="462">
        <f t="shared" si="278"/>
        <v>38.98</v>
      </c>
      <c r="I402" s="462"/>
      <c r="J402" s="462"/>
      <c r="K402" s="462">
        <f t="shared" si="266"/>
        <v>1519.55635</v>
      </c>
      <c r="L402" s="462">
        <f>L403+L404+L406+L407+L405</f>
        <v>0</v>
      </c>
      <c r="M402" s="462">
        <f t="shared" si="267"/>
        <v>1519.55635</v>
      </c>
      <c r="N402" s="462">
        <f t="shared" si="274"/>
        <v>16.3590687025239</v>
      </c>
      <c r="O402" s="135"/>
    </row>
    <row r="403" s="406" customFormat="1" customHeight="1" spans="1:15">
      <c r="A403" s="460">
        <v>2240101</v>
      </c>
      <c r="B403" s="461" t="s">
        <v>75</v>
      </c>
      <c r="C403" s="462">
        <v>285.07</v>
      </c>
      <c r="D403" s="462"/>
      <c r="E403" s="462">
        <f t="shared" si="265"/>
        <v>285.07</v>
      </c>
      <c r="F403" s="462">
        <v>31.81</v>
      </c>
      <c r="G403" s="462">
        <v>0</v>
      </c>
      <c r="H403" s="462">
        <v>21.42</v>
      </c>
      <c r="I403" s="462"/>
      <c r="J403" s="462">
        <f t="shared" si="276"/>
        <v>0</v>
      </c>
      <c r="K403" s="462">
        <f t="shared" si="266"/>
        <v>338.3</v>
      </c>
      <c r="L403" s="462"/>
      <c r="M403" s="462">
        <f t="shared" si="267"/>
        <v>338.3</v>
      </c>
      <c r="N403" s="472">
        <f t="shared" si="274"/>
        <v>18.672606728172</v>
      </c>
      <c r="O403" s="135" t="s">
        <v>530</v>
      </c>
    </row>
    <row r="404" s="406" customFormat="1" customHeight="1" spans="1:15">
      <c r="A404" s="460">
        <v>2240106</v>
      </c>
      <c r="B404" s="461" t="s">
        <v>531</v>
      </c>
      <c r="C404" s="462">
        <v>125.63</v>
      </c>
      <c r="D404" s="462"/>
      <c r="E404" s="462">
        <f t="shared" si="265"/>
        <v>125.63</v>
      </c>
      <c r="F404" s="462">
        <v>10.91635</v>
      </c>
      <c r="G404" s="462">
        <v>0</v>
      </c>
      <c r="H404" s="462">
        <v>0</v>
      </c>
      <c r="I404" s="462"/>
      <c r="J404" s="462">
        <f t="shared" si="276"/>
        <v>0</v>
      </c>
      <c r="K404" s="462">
        <f t="shared" si="266"/>
        <v>136.54635</v>
      </c>
      <c r="L404" s="462"/>
      <c r="M404" s="462">
        <f t="shared" si="267"/>
        <v>136.54635</v>
      </c>
      <c r="N404" s="472">
        <f t="shared" si="274"/>
        <v>8.68928599856722</v>
      </c>
      <c r="O404" s="135" t="s">
        <v>140</v>
      </c>
    </row>
    <row r="405" s="406" customFormat="1" customHeight="1" spans="1:15">
      <c r="A405" s="460" t="s">
        <v>532</v>
      </c>
      <c r="B405" s="461" t="s">
        <v>533</v>
      </c>
      <c r="C405" s="462">
        <v>110</v>
      </c>
      <c r="D405" s="462"/>
      <c r="E405" s="462">
        <f t="shared" si="265"/>
        <v>110</v>
      </c>
      <c r="F405" s="462">
        <v>0</v>
      </c>
      <c r="G405" s="462">
        <v>0</v>
      </c>
      <c r="H405" s="462">
        <v>0</v>
      </c>
      <c r="I405" s="462"/>
      <c r="J405" s="462"/>
      <c r="K405" s="462">
        <f t="shared" si="266"/>
        <v>110</v>
      </c>
      <c r="L405" s="462">
        <f>D405+J405</f>
        <v>0</v>
      </c>
      <c r="M405" s="462">
        <f t="shared" si="267"/>
        <v>110</v>
      </c>
      <c r="N405" s="472"/>
      <c r="O405" s="148"/>
    </row>
    <row r="406" s="406" customFormat="1" ht="33" customHeight="1" spans="1:15">
      <c r="A406" s="460">
        <v>2240150</v>
      </c>
      <c r="B406" s="461" t="s">
        <v>107</v>
      </c>
      <c r="C406" s="462">
        <v>11.82</v>
      </c>
      <c r="D406" s="462"/>
      <c r="E406" s="462">
        <f t="shared" si="265"/>
        <v>11.82</v>
      </c>
      <c r="F406" s="462">
        <v>-8.48</v>
      </c>
      <c r="G406" s="462">
        <v>0</v>
      </c>
      <c r="H406" s="462">
        <v>17.56</v>
      </c>
      <c r="I406" s="462"/>
      <c r="J406" s="462">
        <f t="shared" ref="J406:J409" si="279">L406-D406</f>
        <v>0</v>
      </c>
      <c r="K406" s="462">
        <f t="shared" si="266"/>
        <v>20.9</v>
      </c>
      <c r="L406" s="462"/>
      <c r="M406" s="462">
        <f t="shared" si="267"/>
        <v>20.9</v>
      </c>
      <c r="N406" s="472">
        <f t="shared" ref="N406:N409" si="280">(M406-E406)/E406*100</f>
        <v>76.818950930626</v>
      </c>
      <c r="O406" s="135" t="s">
        <v>534</v>
      </c>
    </row>
    <row r="407" s="406" customFormat="1" ht="36" customHeight="1" spans="1:15">
      <c r="A407" s="460">
        <v>2240199</v>
      </c>
      <c r="B407" s="461" t="s">
        <v>535</v>
      </c>
      <c r="C407" s="462">
        <v>773.4</v>
      </c>
      <c r="D407" s="462"/>
      <c r="E407" s="462">
        <f t="shared" si="265"/>
        <v>773.4</v>
      </c>
      <c r="F407" s="462">
        <v>140.41</v>
      </c>
      <c r="G407" s="462">
        <v>0</v>
      </c>
      <c r="H407" s="462">
        <v>0</v>
      </c>
      <c r="I407" s="462"/>
      <c r="J407" s="462">
        <f t="shared" si="279"/>
        <v>0</v>
      </c>
      <c r="K407" s="462">
        <f t="shared" si="266"/>
        <v>913.81</v>
      </c>
      <c r="L407" s="462"/>
      <c r="M407" s="462">
        <f t="shared" si="267"/>
        <v>913.81</v>
      </c>
      <c r="N407" s="472">
        <f t="shared" si="280"/>
        <v>18.1549004396173</v>
      </c>
      <c r="O407" s="135" t="s">
        <v>536</v>
      </c>
    </row>
    <row r="408" s="406" customFormat="1" ht="32.1" customHeight="1" spans="1:15">
      <c r="A408" s="460">
        <v>22402</v>
      </c>
      <c r="B408" s="461" t="s">
        <v>537</v>
      </c>
      <c r="C408" s="462">
        <f t="shared" ref="C408:H408" si="281">C409</f>
        <v>356.22</v>
      </c>
      <c r="D408" s="462"/>
      <c r="E408" s="462">
        <f t="shared" si="265"/>
        <v>356.22</v>
      </c>
      <c r="F408" s="462">
        <f t="shared" si="281"/>
        <v>14.34</v>
      </c>
      <c r="G408" s="462">
        <f t="shared" si="281"/>
        <v>0</v>
      </c>
      <c r="H408" s="462">
        <f t="shared" si="281"/>
        <v>96.4</v>
      </c>
      <c r="I408" s="462"/>
      <c r="J408" s="462">
        <f>J409</f>
        <v>43</v>
      </c>
      <c r="K408" s="462">
        <f t="shared" si="266"/>
        <v>466.96</v>
      </c>
      <c r="L408" s="462">
        <f>L409</f>
        <v>43</v>
      </c>
      <c r="M408" s="462">
        <f t="shared" si="267"/>
        <v>509.96</v>
      </c>
      <c r="N408" s="462">
        <f t="shared" si="280"/>
        <v>43.1587221380046</v>
      </c>
      <c r="O408" s="135" t="str">
        <f>O409</f>
        <v>调增政府专职消防队专项补充经费，预留调剂用于绩效考核奖金及离退休人员慰问金等</v>
      </c>
    </row>
    <row r="409" s="406" customFormat="1" ht="33" customHeight="1" spans="1:15">
      <c r="A409" s="460">
        <v>2240299</v>
      </c>
      <c r="B409" s="461" t="s">
        <v>538</v>
      </c>
      <c r="C409" s="462">
        <v>356.22</v>
      </c>
      <c r="D409" s="462"/>
      <c r="E409" s="462">
        <f t="shared" si="265"/>
        <v>356.22</v>
      </c>
      <c r="F409" s="462">
        <v>14.34</v>
      </c>
      <c r="G409" s="462">
        <v>0</v>
      </c>
      <c r="H409" s="462">
        <v>96.4</v>
      </c>
      <c r="I409" s="462"/>
      <c r="J409" s="462">
        <f t="shared" si="279"/>
        <v>43</v>
      </c>
      <c r="K409" s="462">
        <f t="shared" si="266"/>
        <v>466.96</v>
      </c>
      <c r="L409" s="462">
        <v>43</v>
      </c>
      <c r="M409" s="462">
        <f t="shared" si="267"/>
        <v>509.96</v>
      </c>
      <c r="N409" s="472">
        <f t="shared" si="280"/>
        <v>43.1587221380046</v>
      </c>
      <c r="O409" s="135" t="s">
        <v>539</v>
      </c>
    </row>
    <row r="410" s="406" customFormat="1" customHeight="1" spans="1:15">
      <c r="A410" s="460">
        <v>22405</v>
      </c>
      <c r="B410" s="461" t="s">
        <v>540</v>
      </c>
      <c r="C410" s="462">
        <f t="shared" ref="C410:H410" si="282">C411</f>
        <v>2</v>
      </c>
      <c r="D410" s="462"/>
      <c r="E410" s="462">
        <f t="shared" si="265"/>
        <v>2</v>
      </c>
      <c r="F410" s="462">
        <f t="shared" si="282"/>
        <v>0</v>
      </c>
      <c r="G410" s="462">
        <f t="shared" si="282"/>
        <v>0</v>
      </c>
      <c r="H410" s="462">
        <f t="shared" si="282"/>
        <v>0</v>
      </c>
      <c r="I410" s="462"/>
      <c r="J410" s="462"/>
      <c r="K410" s="462">
        <f t="shared" si="266"/>
        <v>2</v>
      </c>
      <c r="L410" s="462">
        <f>D410+J410</f>
        <v>0</v>
      </c>
      <c r="M410" s="462">
        <f t="shared" si="267"/>
        <v>2</v>
      </c>
      <c r="N410" s="462"/>
      <c r="O410" s="135"/>
    </row>
    <row r="411" s="406" customFormat="1" customHeight="1" spans="1:15">
      <c r="A411" s="460">
        <v>2240599</v>
      </c>
      <c r="B411" s="461" t="s">
        <v>541</v>
      </c>
      <c r="C411" s="462">
        <v>2</v>
      </c>
      <c r="D411" s="462"/>
      <c r="E411" s="462">
        <f t="shared" si="265"/>
        <v>2</v>
      </c>
      <c r="F411" s="462">
        <v>0</v>
      </c>
      <c r="G411" s="462">
        <v>0</v>
      </c>
      <c r="H411" s="462">
        <v>0</v>
      </c>
      <c r="I411" s="462"/>
      <c r="J411" s="462">
        <f>L411-D411</f>
        <v>0</v>
      </c>
      <c r="K411" s="462">
        <f t="shared" si="266"/>
        <v>2</v>
      </c>
      <c r="L411" s="462"/>
      <c r="M411" s="462">
        <f t="shared" si="267"/>
        <v>2</v>
      </c>
      <c r="N411" s="472"/>
      <c r="O411" s="135"/>
    </row>
    <row r="412" s="406" customFormat="1" ht="48" customHeight="1" spans="1:15">
      <c r="A412" s="460">
        <v>22406</v>
      </c>
      <c r="B412" s="461" t="s">
        <v>542</v>
      </c>
      <c r="C412" s="462">
        <f t="shared" ref="C412:H412" si="283">C413</f>
        <v>103.5</v>
      </c>
      <c r="D412" s="462"/>
      <c r="E412" s="462">
        <f t="shared" si="265"/>
        <v>103.5</v>
      </c>
      <c r="F412" s="462">
        <f t="shared" si="283"/>
        <v>34.72</v>
      </c>
      <c r="G412" s="462">
        <f t="shared" si="283"/>
        <v>-20</v>
      </c>
      <c r="H412" s="462">
        <f t="shared" si="283"/>
        <v>0</v>
      </c>
      <c r="I412" s="462"/>
      <c r="J412" s="462">
        <f>J413</f>
        <v>36</v>
      </c>
      <c r="K412" s="462">
        <f t="shared" si="266"/>
        <v>118.22</v>
      </c>
      <c r="L412" s="462">
        <f t="shared" ref="L412:L416" si="284">L413</f>
        <v>36</v>
      </c>
      <c r="M412" s="462">
        <f t="shared" si="267"/>
        <v>154.22</v>
      </c>
      <c r="N412" s="462">
        <f t="shared" ref="N412:N417" si="285">(M412-E412)/E412*100</f>
        <v>49.0048309178744</v>
      </c>
      <c r="O412" s="135" t="str">
        <f>O413</f>
        <v>调增青林居委青云岩景区公厕后山体地质灾害隐患点建设区级配套资金，调减濠江区合作构建地质灾害防治技术支撑，调减非税支出</v>
      </c>
    </row>
    <row r="413" s="406" customFormat="1" ht="45.95" customHeight="1" spans="1:15">
      <c r="A413" s="460">
        <v>2240601</v>
      </c>
      <c r="B413" s="461" t="s">
        <v>543</v>
      </c>
      <c r="C413" s="462">
        <v>103.5</v>
      </c>
      <c r="D413" s="462"/>
      <c r="E413" s="462">
        <f t="shared" si="265"/>
        <v>103.5</v>
      </c>
      <c r="F413" s="462">
        <v>34.72</v>
      </c>
      <c r="G413" s="462">
        <v>-20</v>
      </c>
      <c r="H413" s="462">
        <v>0</v>
      </c>
      <c r="I413" s="462"/>
      <c r="J413" s="462">
        <f>L413-D413</f>
        <v>36</v>
      </c>
      <c r="K413" s="462">
        <f t="shared" si="266"/>
        <v>118.22</v>
      </c>
      <c r="L413" s="462">
        <v>36</v>
      </c>
      <c r="M413" s="462">
        <f t="shared" si="267"/>
        <v>154.22</v>
      </c>
      <c r="N413" s="472">
        <f t="shared" si="285"/>
        <v>49.0048309178744</v>
      </c>
      <c r="O413" s="135" t="s">
        <v>544</v>
      </c>
    </row>
    <row r="414" s="406" customFormat="1" customHeight="1" spans="1:15">
      <c r="A414" s="460">
        <v>227</v>
      </c>
      <c r="B414" s="461" t="s">
        <v>545</v>
      </c>
      <c r="C414" s="462">
        <v>2000</v>
      </c>
      <c r="D414" s="462"/>
      <c r="E414" s="462">
        <f t="shared" si="265"/>
        <v>2000</v>
      </c>
      <c r="F414" s="462">
        <v>0</v>
      </c>
      <c r="G414" s="462">
        <v>0</v>
      </c>
      <c r="H414" s="462">
        <v>0</v>
      </c>
      <c r="I414" s="462"/>
      <c r="J414" s="462"/>
      <c r="K414" s="462">
        <f t="shared" si="266"/>
        <v>2000</v>
      </c>
      <c r="L414" s="462"/>
      <c r="M414" s="462">
        <f t="shared" si="267"/>
        <v>2000</v>
      </c>
      <c r="N414" s="473"/>
      <c r="O414" s="135"/>
    </row>
    <row r="415" s="406" customFormat="1" customHeight="1" spans="1:15">
      <c r="A415" s="460">
        <v>229</v>
      </c>
      <c r="B415" s="461" t="s">
        <v>546</v>
      </c>
      <c r="C415" s="462">
        <f t="shared" ref="C415:H415" si="286">C416</f>
        <v>16166.24</v>
      </c>
      <c r="D415" s="462">
        <f t="shared" si="286"/>
        <v>14</v>
      </c>
      <c r="E415" s="462">
        <f t="shared" si="265"/>
        <v>16180.24</v>
      </c>
      <c r="F415" s="462">
        <f t="shared" si="286"/>
        <v>1024.69</v>
      </c>
      <c r="G415" s="462">
        <f t="shared" si="286"/>
        <v>-100</v>
      </c>
      <c r="H415" s="462">
        <f t="shared" si="286"/>
        <v>-12059.11</v>
      </c>
      <c r="I415" s="462"/>
      <c r="J415" s="462"/>
      <c r="K415" s="462">
        <f t="shared" si="266"/>
        <v>5031.82</v>
      </c>
      <c r="L415" s="462">
        <f t="shared" si="284"/>
        <v>14</v>
      </c>
      <c r="M415" s="462">
        <f t="shared" si="267"/>
        <v>5045.82</v>
      </c>
      <c r="N415" s="473">
        <f t="shared" si="285"/>
        <v>-68.8149248713245</v>
      </c>
      <c r="O415" s="135"/>
    </row>
    <row r="416" s="406" customFormat="1" customHeight="1" spans="1:15">
      <c r="A416" s="460">
        <v>22999</v>
      </c>
      <c r="B416" s="461" t="s">
        <v>546</v>
      </c>
      <c r="C416" s="462">
        <f t="shared" ref="C416:H416" si="287">C417</f>
        <v>16166.24</v>
      </c>
      <c r="D416" s="462">
        <f>SUM(D417:D417)</f>
        <v>14</v>
      </c>
      <c r="E416" s="462">
        <f t="shared" si="265"/>
        <v>16180.24</v>
      </c>
      <c r="F416" s="462">
        <f t="shared" si="287"/>
        <v>1024.69</v>
      </c>
      <c r="G416" s="462">
        <f t="shared" si="287"/>
        <v>-100</v>
      </c>
      <c r="H416" s="462">
        <f t="shared" si="287"/>
        <v>-12059.11</v>
      </c>
      <c r="I416" s="462"/>
      <c r="J416" s="462"/>
      <c r="K416" s="462">
        <f t="shared" si="266"/>
        <v>5031.82</v>
      </c>
      <c r="L416" s="462">
        <f t="shared" si="284"/>
        <v>14</v>
      </c>
      <c r="M416" s="462">
        <f t="shared" si="267"/>
        <v>5045.82</v>
      </c>
      <c r="N416" s="462">
        <f t="shared" si="285"/>
        <v>-68.8149248713245</v>
      </c>
      <c r="O416" s="135"/>
    </row>
    <row r="417" s="406" customFormat="1" customHeight="1" spans="1:15">
      <c r="A417" s="460">
        <v>2299999</v>
      </c>
      <c r="B417" s="461" t="s">
        <v>546</v>
      </c>
      <c r="C417" s="462">
        <v>16166.24</v>
      </c>
      <c r="D417" s="462">
        <v>14</v>
      </c>
      <c r="E417" s="462">
        <f t="shared" si="265"/>
        <v>16180.24</v>
      </c>
      <c r="F417" s="462">
        <v>1024.69</v>
      </c>
      <c r="G417" s="462">
        <v>-100</v>
      </c>
      <c r="H417" s="462">
        <v>-12059.11</v>
      </c>
      <c r="I417" s="462"/>
      <c r="J417" s="462">
        <f>L417-D417</f>
        <v>0</v>
      </c>
      <c r="K417" s="462">
        <f t="shared" si="266"/>
        <v>5031.82</v>
      </c>
      <c r="L417" s="462">
        <v>14</v>
      </c>
      <c r="M417" s="462">
        <f t="shared" si="267"/>
        <v>5045.82</v>
      </c>
      <c r="N417" s="472">
        <f t="shared" si="285"/>
        <v>-68.8149248713245</v>
      </c>
      <c r="O417" s="135" t="s">
        <v>547</v>
      </c>
    </row>
    <row r="418" s="406" customFormat="1" customHeight="1" spans="1:15">
      <c r="A418" s="460">
        <v>230</v>
      </c>
      <c r="B418" s="461" t="s">
        <v>548</v>
      </c>
      <c r="C418" s="462">
        <f t="shared" ref="C418:H418" si="288">C419</f>
        <v>3776.46</v>
      </c>
      <c r="D418" s="462"/>
      <c r="E418" s="462">
        <f t="shared" si="265"/>
        <v>3776.46</v>
      </c>
      <c r="F418" s="462">
        <f t="shared" si="288"/>
        <v>0</v>
      </c>
      <c r="G418" s="462">
        <f t="shared" si="288"/>
        <v>0</v>
      </c>
      <c r="H418" s="462">
        <f t="shared" si="288"/>
        <v>0</v>
      </c>
      <c r="I418" s="462"/>
      <c r="J418" s="462"/>
      <c r="K418" s="462">
        <f t="shared" si="266"/>
        <v>3776.46</v>
      </c>
      <c r="L418" s="462">
        <f t="shared" ref="L418:L422" si="289">D418+J418</f>
        <v>0</v>
      </c>
      <c r="M418" s="462">
        <f t="shared" si="267"/>
        <v>3776.46</v>
      </c>
      <c r="N418" s="473"/>
      <c r="O418" s="135"/>
    </row>
    <row r="419" s="406" customFormat="1" customHeight="1" spans="1:15">
      <c r="A419" s="460">
        <v>23006</v>
      </c>
      <c r="B419" s="461" t="s">
        <v>549</v>
      </c>
      <c r="C419" s="462">
        <f t="shared" ref="C419:H419" si="290">C420</f>
        <v>3776.46</v>
      </c>
      <c r="D419" s="462"/>
      <c r="E419" s="462">
        <f t="shared" si="265"/>
        <v>3776.46</v>
      </c>
      <c r="F419" s="462">
        <f t="shared" si="290"/>
        <v>0</v>
      </c>
      <c r="G419" s="462">
        <f t="shared" si="290"/>
        <v>0</v>
      </c>
      <c r="H419" s="462">
        <f t="shared" si="290"/>
        <v>0</v>
      </c>
      <c r="I419" s="462"/>
      <c r="J419" s="462"/>
      <c r="K419" s="462">
        <f t="shared" si="266"/>
        <v>3776.46</v>
      </c>
      <c r="L419" s="462">
        <f t="shared" si="289"/>
        <v>0</v>
      </c>
      <c r="M419" s="462">
        <f t="shared" si="267"/>
        <v>3776.46</v>
      </c>
      <c r="N419" s="462"/>
      <c r="O419" s="135"/>
    </row>
    <row r="420" s="406" customFormat="1" customHeight="1" spans="1:15">
      <c r="A420" s="460">
        <v>2300602</v>
      </c>
      <c r="B420" s="461" t="s">
        <v>550</v>
      </c>
      <c r="C420" s="462">
        <v>3776.46</v>
      </c>
      <c r="D420" s="462"/>
      <c r="E420" s="462">
        <f t="shared" si="265"/>
        <v>3776.46</v>
      </c>
      <c r="F420" s="462">
        <v>0</v>
      </c>
      <c r="G420" s="462">
        <v>0</v>
      </c>
      <c r="H420" s="462">
        <v>0</v>
      </c>
      <c r="I420" s="462"/>
      <c r="J420" s="462">
        <f>L420-D420</f>
        <v>0</v>
      </c>
      <c r="K420" s="462">
        <f t="shared" si="266"/>
        <v>3776.46</v>
      </c>
      <c r="L420" s="462"/>
      <c r="M420" s="462">
        <f t="shared" si="267"/>
        <v>3776.46</v>
      </c>
      <c r="N420" s="472"/>
      <c r="O420" s="135"/>
    </row>
    <row r="421" s="406" customFormat="1" customHeight="1" spans="1:15">
      <c r="A421" s="460">
        <v>231</v>
      </c>
      <c r="B421" s="461" t="s">
        <v>551</v>
      </c>
      <c r="C421" s="462">
        <f t="shared" ref="C421:H421" si="291">C422</f>
        <v>19388</v>
      </c>
      <c r="D421" s="462"/>
      <c r="E421" s="462">
        <f t="shared" si="265"/>
        <v>19388</v>
      </c>
      <c r="F421" s="462">
        <f t="shared" si="291"/>
        <v>0</v>
      </c>
      <c r="G421" s="462">
        <f t="shared" si="291"/>
        <v>0</v>
      </c>
      <c r="H421" s="462">
        <f t="shared" si="291"/>
        <v>0</v>
      </c>
      <c r="I421" s="462">
        <v>38000</v>
      </c>
      <c r="J421" s="462"/>
      <c r="K421" s="462">
        <f t="shared" si="266"/>
        <v>57388</v>
      </c>
      <c r="L421" s="462">
        <f t="shared" si="289"/>
        <v>0</v>
      </c>
      <c r="M421" s="462">
        <f t="shared" si="267"/>
        <v>57388</v>
      </c>
      <c r="N421" s="472">
        <f>(M421-E421)/E421*100</f>
        <v>195.997524241799</v>
      </c>
      <c r="O421" s="135"/>
    </row>
    <row r="422" s="406" customFormat="1" customHeight="1" spans="1:15">
      <c r="A422" s="460">
        <v>23103</v>
      </c>
      <c r="B422" s="461" t="s">
        <v>552</v>
      </c>
      <c r="C422" s="462">
        <f t="shared" ref="C422:H422" si="292">C423</f>
        <v>19388</v>
      </c>
      <c r="D422" s="462"/>
      <c r="E422" s="462">
        <f t="shared" si="265"/>
        <v>19388</v>
      </c>
      <c r="F422" s="462">
        <f t="shared" si="292"/>
        <v>0</v>
      </c>
      <c r="G422" s="462">
        <f t="shared" si="292"/>
        <v>0</v>
      </c>
      <c r="H422" s="462">
        <f t="shared" si="292"/>
        <v>0</v>
      </c>
      <c r="I422" s="462"/>
      <c r="J422" s="462"/>
      <c r="K422" s="462">
        <f t="shared" si="266"/>
        <v>19388</v>
      </c>
      <c r="L422" s="462">
        <f t="shared" si="289"/>
        <v>0</v>
      </c>
      <c r="M422" s="462">
        <f t="shared" si="267"/>
        <v>19388</v>
      </c>
      <c r="N422" s="462"/>
      <c r="O422" s="135"/>
    </row>
    <row r="423" s="406" customFormat="1" customHeight="1" spans="1:15">
      <c r="A423" s="460">
        <v>2310301</v>
      </c>
      <c r="B423" s="461" t="s">
        <v>553</v>
      </c>
      <c r="C423" s="462">
        <v>19388</v>
      </c>
      <c r="D423" s="462"/>
      <c r="E423" s="462">
        <f t="shared" si="265"/>
        <v>19388</v>
      </c>
      <c r="F423" s="462">
        <v>0</v>
      </c>
      <c r="G423" s="462">
        <v>0</v>
      </c>
      <c r="H423" s="462">
        <v>0</v>
      </c>
      <c r="I423" s="462"/>
      <c r="J423" s="462">
        <f>L423-D423</f>
        <v>0</v>
      </c>
      <c r="K423" s="462">
        <f t="shared" si="266"/>
        <v>19388</v>
      </c>
      <c r="L423" s="462"/>
      <c r="M423" s="462">
        <f t="shared" si="267"/>
        <v>19388</v>
      </c>
      <c r="N423" s="472"/>
      <c r="O423" s="135"/>
    </row>
    <row r="424" s="406" customFormat="1" customHeight="1" spans="1:15">
      <c r="A424" s="460">
        <v>2130399</v>
      </c>
      <c r="B424" s="461" t="s">
        <v>554</v>
      </c>
      <c r="C424" s="462"/>
      <c r="D424" s="462"/>
      <c r="E424" s="462">
        <v>0</v>
      </c>
      <c r="F424" s="462"/>
      <c r="G424" s="462"/>
      <c r="H424" s="462"/>
      <c r="I424" s="462">
        <v>38000</v>
      </c>
      <c r="J424" s="462"/>
      <c r="K424" s="462">
        <v>38000</v>
      </c>
      <c r="L424" s="462"/>
      <c r="M424" s="462">
        <v>38000</v>
      </c>
      <c r="N424" s="472">
        <v>100</v>
      </c>
      <c r="O424" s="135" t="s">
        <v>72</v>
      </c>
    </row>
    <row r="425" s="406" customFormat="1" customHeight="1" spans="1:15">
      <c r="A425" s="460">
        <v>232</v>
      </c>
      <c r="B425" s="461" t="s">
        <v>555</v>
      </c>
      <c r="C425" s="462">
        <f t="shared" ref="C425:H425" si="293">C426</f>
        <v>2227.36</v>
      </c>
      <c r="D425" s="462"/>
      <c r="E425" s="462">
        <f>C425+D425</f>
        <v>2227.36</v>
      </c>
      <c r="F425" s="462">
        <f t="shared" si="293"/>
        <v>385.14</v>
      </c>
      <c r="G425" s="462">
        <f t="shared" si="293"/>
        <v>0</v>
      </c>
      <c r="H425" s="462">
        <f t="shared" si="293"/>
        <v>0</v>
      </c>
      <c r="I425" s="462"/>
      <c r="J425" s="462"/>
      <c r="K425" s="462">
        <f t="shared" ref="K425:K430" si="294">C425+F425+G425+H425+I425</f>
        <v>2612.5</v>
      </c>
      <c r="L425" s="462">
        <f t="shared" ref="L425:L429" si="295">D425+J425</f>
        <v>0</v>
      </c>
      <c r="M425" s="462">
        <f t="shared" ref="M425:M430" si="296">K425+L425</f>
        <v>2612.5</v>
      </c>
      <c r="N425" s="473">
        <f t="shared" ref="N425:N427" si="297">(M425-E425)/E425*100</f>
        <v>17.2913224624668</v>
      </c>
      <c r="O425" s="135" t="str">
        <f>O426</f>
        <v>调增一般债券利息</v>
      </c>
    </row>
    <row r="426" s="406" customFormat="1" customHeight="1" spans="1:15">
      <c r="A426" s="460">
        <v>23203</v>
      </c>
      <c r="B426" s="461" t="s">
        <v>556</v>
      </c>
      <c r="C426" s="462">
        <f t="shared" ref="C426:H426" si="298">C427</f>
        <v>2227.36</v>
      </c>
      <c r="D426" s="462"/>
      <c r="E426" s="462">
        <f>C426+D426</f>
        <v>2227.36</v>
      </c>
      <c r="F426" s="462">
        <f t="shared" si="298"/>
        <v>385.14</v>
      </c>
      <c r="G426" s="462">
        <f t="shared" si="298"/>
        <v>0</v>
      </c>
      <c r="H426" s="462">
        <f t="shared" si="298"/>
        <v>0</v>
      </c>
      <c r="I426" s="462"/>
      <c r="J426" s="462"/>
      <c r="K426" s="462">
        <f t="shared" si="294"/>
        <v>2612.5</v>
      </c>
      <c r="L426" s="462">
        <f t="shared" si="295"/>
        <v>0</v>
      </c>
      <c r="M426" s="462">
        <f t="shared" si="296"/>
        <v>2612.5</v>
      </c>
      <c r="N426" s="462">
        <f t="shared" si="297"/>
        <v>17.2913224624668</v>
      </c>
      <c r="O426" s="135" t="str">
        <f>O427</f>
        <v>调增一般债券利息</v>
      </c>
    </row>
    <row r="427" s="406" customFormat="1" customHeight="1" spans="1:15">
      <c r="A427" s="460">
        <v>2320301</v>
      </c>
      <c r="B427" s="461" t="s">
        <v>557</v>
      </c>
      <c r="C427" s="462">
        <v>2227.36</v>
      </c>
      <c r="D427" s="462"/>
      <c r="E427" s="462">
        <f>C427+D427</f>
        <v>2227.36</v>
      </c>
      <c r="F427" s="462">
        <v>385.14</v>
      </c>
      <c r="G427" s="462">
        <v>0</v>
      </c>
      <c r="H427" s="462">
        <v>0</v>
      </c>
      <c r="I427" s="462"/>
      <c r="J427" s="462">
        <f>L427-D427</f>
        <v>0</v>
      </c>
      <c r="K427" s="462">
        <f t="shared" si="294"/>
        <v>2612.5</v>
      </c>
      <c r="L427" s="462"/>
      <c r="M427" s="462">
        <f t="shared" si="296"/>
        <v>2612.5</v>
      </c>
      <c r="N427" s="472">
        <f t="shared" si="297"/>
        <v>17.2913224624668</v>
      </c>
      <c r="O427" s="135" t="s">
        <v>558</v>
      </c>
    </row>
    <row r="428" s="406" customFormat="1" customHeight="1" spans="1:15">
      <c r="A428" s="460">
        <v>233</v>
      </c>
      <c r="B428" s="461" t="s">
        <v>559</v>
      </c>
      <c r="C428" s="462">
        <f t="shared" ref="C428:H428" si="299">C429</f>
        <v>50</v>
      </c>
      <c r="D428" s="462"/>
      <c r="E428" s="462">
        <f>C428+D428</f>
        <v>50</v>
      </c>
      <c r="F428" s="462">
        <f t="shared" si="299"/>
        <v>0</v>
      </c>
      <c r="G428" s="462">
        <f t="shared" si="299"/>
        <v>0</v>
      </c>
      <c r="H428" s="462">
        <f t="shared" si="299"/>
        <v>0</v>
      </c>
      <c r="I428" s="462"/>
      <c r="J428" s="462"/>
      <c r="K428" s="462">
        <f t="shared" si="294"/>
        <v>50</v>
      </c>
      <c r="L428" s="462">
        <f t="shared" si="295"/>
        <v>0</v>
      </c>
      <c r="M428" s="462">
        <f t="shared" si="296"/>
        <v>50</v>
      </c>
      <c r="N428" s="472"/>
      <c r="O428" s="135"/>
    </row>
    <row r="429" s="406" customFormat="1" customHeight="1" spans="1:15">
      <c r="A429" s="460">
        <v>23303</v>
      </c>
      <c r="B429" s="461" t="s">
        <v>560</v>
      </c>
      <c r="C429" s="462">
        <v>50</v>
      </c>
      <c r="D429" s="462"/>
      <c r="E429" s="462">
        <f>C429+D429</f>
        <v>50</v>
      </c>
      <c r="F429" s="462">
        <v>0</v>
      </c>
      <c r="G429" s="462">
        <v>0</v>
      </c>
      <c r="H429" s="462">
        <v>0</v>
      </c>
      <c r="I429" s="462"/>
      <c r="J429" s="462"/>
      <c r="K429" s="462">
        <f t="shared" si="294"/>
        <v>50</v>
      </c>
      <c r="L429" s="462">
        <f t="shared" si="295"/>
        <v>0</v>
      </c>
      <c r="M429" s="462">
        <f t="shared" si="296"/>
        <v>50</v>
      </c>
      <c r="N429" s="472"/>
      <c r="O429" s="135"/>
    </row>
    <row r="430" s="400" customFormat="1" customHeight="1" spans="1:15">
      <c r="A430" s="483" t="s">
        <v>68</v>
      </c>
      <c r="B430" s="484" t="s">
        <v>561</v>
      </c>
      <c r="C430" s="485">
        <f t="shared" ref="C430:G430" si="300">C428+C425+C421+C418+C415+C414+C401+C395+C388+C377+C372+C365+C360+C354+C314+C302+C291+C249+C177+C162+C155+C130+C108+C100+C6</f>
        <v>178880.483655</v>
      </c>
      <c r="D430" s="485">
        <f t="shared" si="300"/>
        <v>38555.2683</v>
      </c>
      <c r="E430" s="485">
        <f t="shared" si="300"/>
        <v>217435.351955</v>
      </c>
      <c r="F430" s="485">
        <f t="shared" si="300"/>
        <v>20158.458241</v>
      </c>
      <c r="G430" s="485">
        <f t="shared" si="300"/>
        <v>-111.65</v>
      </c>
      <c r="H430" s="485">
        <f>-0.8243-H428+H425+H421+H418+H415+H414+H401+H395+H388+H377+H372+H365+H360+H354+H314+H302+H291+H249+H177+H162+H155+H130+H108+H100+H6</f>
        <v>0</v>
      </c>
      <c r="I430" s="485">
        <f>I428+I425+I421+I418+I415+I414+I401+I395+I388+I377+I372+I365+I360+I354+I314+I302+I291+I249+I177+I162+I155+I130+I108+I100+I6</f>
        <v>48500</v>
      </c>
      <c r="J430" s="485">
        <f>J428+J425+J421+J418+J415+J414+J401+J395+J388+J377+J372+J365+J360+J354+J314+J302+J291+J249+J177+J162+J155+J130+J108+J100+J6+1.1</f>
        <v>31110.596832</v>
      </c>
      <c r="K430" s="485">
        <f t="shared" si="294"/>
        <v>247427.291896</v>
      </c>
      <c r="L430" s="485">
        <f>L428+L425+L421+L418+L415+L414+L401+L395+L388+L377+L372+L365+L360+L354+L314+L302+L291+L249+L177+L162+L155+L130+L108+L100+L6</f>
        <v>69665.865132</v>
      </c>
      <c r="M430" s="485">
        <f t="shared" si="296"/>
        <v>317093.157028</v>
      </c>
      <c r="N430" s="486">
        <f>(M430-E430)/E430*100</f>
        <v>45.8333036357514</v>
      </c>
      <c r="O430" s="487"/>
    </row>
  </sheetData>
  <autoFilter xmlns:etc="http://www.wps.cn/officeDocument/2017/etCustomData" ref="A5:IV430" etc:filterBottomFollowUsedRange="0">
    <extLst/>
  </autoFilter>
  <mergeCells count="8">
    <mergeCell ref="A2:O2"/>
    <mergeCell ref="C4:E4"/>
    <mergeCell ref="F4:J4"/>
    <mergeCell ref="K4:M4"/>
    <mergeCell ref="A4:A5"/>
    <mergeCell ref="B4:B5"/>
    <mergeCell ref="N4:N5"/>
    <mergeCell ref="O4:O5"/>
  </mergeCells>
  <printOptions horizontalCentered="1"/>
  <pageMargins left="0.393055555555556" right="0.393055555555556" top="0.393055555555556" bottom="0.393055555555556" header="0.196527777777778" footer="0.196527777777778"/>
  <pageSetup paperSize="9" scale="63" fitToHeight="0" orientation="landscape" horizontalDpi="600"/>
  <headerFooter>
    <oddFooter>&amp;C第 &amp;P 页，共 &amp;N 页</oddFooter>
  </headerFooter>
  <colBreaks count="1" manualBreakCount="1">
    <brk id="15" max="65538" man="1"/>
  </col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261"/>
  <sheetViews>
    <sheetView workbookViewId="0">
      <pane ySplit="5" topLeftCell="A240" activePane="bottomLeft" state="frozen"/>
      <selection/>
      <selection pane="bottomLeft" activeCell="I244" sqref="I244"/>
    </sheetView>
  </sheetViews>
  <sheetFormatPr defaultColWidth="9" defaultRowHeight="14.25"/>
  <cols>
    <col min="1" max="1" width="9" style="422"/>
    <col min="2" max="2" width="15.5" style="423" customWidth="1"/>
    <col min="3" max="3" width="15.5" style="423" hidden="1" customWidth="1"/>
    <col min="4" max="4" width="32.625" style="424" customWidth="1"/>
    <col min="5" max="8" width="14.25" style="425" customWidth="1"/>
    <col min="9" max="9" width="52.125" style="424" customWidth="1"/>
    <col min="10" max="10" width="9.25" style="424" hidden="1" customWidth="1"/>
    <col min="11" max="11" width="12.875" style="424" hidden="1" customWidth="1"/>
    <col min="12" max="16384" width="9" style="424"/>
  </cols>
  <sheetData>
    <row r="1" s="1" customFormat="1" ht="20" customHeight="1" spans="1:16384">
      <c r="A1" s="8" t="s">
        <v>562</v>
      </c>
      <c r="B1" s="9"/>
      <c r="C1" s="9"/>
      <c r="D1" s="9"/>
      <c r="E1" s="9"/>
      <c r="F1" s="9"/>
      <c r="G1" s="9"/>
      <c r="H1" s="10"/>
      <c r="I1" s="10"/>
      <c r="J1" s="32"/>
      <c r="XFA1"/>
      <c r="XFB1"/>
      <c r="XFC1"/>
      <c r="XFD1"/>
    </row>
    <row r="2" ht="30" customHeight="1" spans="1:10">
      <c r="A2" s="96" t="s">
        <v>563</v>
      </c>
      <c r="B2" s="96"/>
      <c r="C2" s="96"/>
      <c r="D2" s="96"/>
      <c r="E2" s="97"/>
      <c r="F2" s="97"/>
      <c r="G2" s="97"/>
      <c r="H2" s="97"/>
      <c r="I2" s="96"/>
      <c r="J2" s="434"/>
    </row>
    <row r="3" ht="21" customHeight="1" spans="2:10">
      <c r="B3" s="422"/>
      <c r="C3" s="422"/>
      <c r="D3" s="426"/>
      <c r="E3" s="427"/>
      <c r="F3" s="427"/>
      <c r="G3" s="427"/>
      <c r="H3" s="427"/>
      <c r="I3" s="435" t="s">
        <v>5</v>
      </c>
      <c r="J3" s="436"/>
    </row>
    <row r="4" s="159" customFormat="1" ht="24.95" customHeight="1" spans="1:9">
      <c r="A4" s="400" t="s">
        <v>564</v>
      </c>
      <c r="B4" s="100" t="s">
        <v>565</v>
      </c>
      <c r="C4" s="100" t="s">
        <v>566</v>
      </c>
      <c r="D4" s="400" t="s">
        <v>567</v>
      </c>
      <c r="E4" s="412" t="s">
        <v>568</v>
      </c>
      <c r="F4" s="412" t="s">
        <v>569</v>
      </c>
      <c r="G4" s="412"/>
      <c r="H4" s="412" t="s">
        <v>570</v>
      </c>
      <c r="I4" s="400" t="s">
        <v>11</v>
      </c>
    </row>
    <row r="5" s="159" customFormat="1" ht="24.95" customHeight="1" spans="1:9">
      <c r="A5" s="400"/>
      <c r="B5" s="100"/>
      <c r="C5" s="100"/>
      <c r="D5" s="400"/>
      <c r="E5" s="412"/>
      <c r="F5" s="412" t="s">
        <v>571</v>
      </c>
      <c r="G5" s="412" t="s">
        <v>572</v>
      </c>
      <c r="H5" s="412"/>
      <c r="I5" s="400"/>
    </row>
    <row r="6" s="420" customFormat="1" ht="30" customHeight="1" spans="1:9">
      <c r="A6" s="100" t="s">
        <v>68</v>
      </c>
      <c r="B6" s="100"/>
      <c r="C6" s="100"/>
      <c r="D6" s="100"/>
      <c r="E6" s="102">
        <f>+E7+E11+E9+E10</f>
        <v>178879.65</v>
      </c>
      <c r="F6" s="102">
        <f>+F7+F11+F9+F8</f>
        <v>103007.603782</v>
      </c>
      <c r="G6" s="102">
        <f>+G7+G11+G9+G8</f>
        <v>68547.495596</v>
      </c>
      <c r="H6" s="102">
        <f>+H7+H11+H9+H10+H8</f>
        <v>247427.305596</v>
      </c>
      <c r="I6" s="100"/>
    </row>
    <row r="7" s="420" customFormat="1" ht="30" customHeight="1" spans="1:9">
      <c r="A7" s="100" t="s">
        <v>573</v>
      </c>
      <c r="B7" s="100"/>
      <c r="C7" s="100"/>
      <c r="D7" s="100"/>
      <c r="E7" s="102">
        <v>98155.83</v>
      </c>
      <c r="F7" s="102">
        <v>4936.687903</v>
      </c>
      <c r="G7" s="102">
        <v>4936.687903</v>
      </c>
      <c r="H7" s="102">
        <f>G7+E7</f>
        <v>103092.517903</v>
      </c>
      <c r="I7" s="437" t="s">
        <v>574</v>
      </c>
    </row>
    <row r="8" s="420" customFormat="1" ht="30" customHeight="1" spans="1:9">
      <c r="A8" s="100" t="s">
        <v>575</v>
      </c>
      <c r="B8" s="100"/>
      <c r="C8" s="100"/>
      <c r="D8" s="100"/>
      <c r="E8" s="102">
        <v>0</v>
      </c>
      <c r="F8" s="102">
        <f t="shared" ref="F8:H8" si="0">10500+38000</f>
        <v>48500</v>
      </c>
      <c r="G8" s="102">
        <f t="shared" si="0"/>
        <v>48500</v>
      </c>
      <c r="H8" s="102">
        <f t="shared" si="0"/>
        <v>48500</v>
      </c>
      <c r="I8" s="437"/>
    </row>
    <row r="9" s="420" customFormat="1" ht="30" customHeight="1" spans="1:9">
      <c r="A9" s="100" t="s">
        <v>576</v>
      </c>
      <c r="B9" s="100"/>
      <c r="C9" s="100"/>
      <c r="D9" s="100"/>
      <c r="E9" s="102">
        <v>0</v>
      </c>
      <c r="F9" s="102">
        <v>7563.4</v>
      </c>
      <c r="G9" s="102">
        <v>7563.4</v>
      </c>
      <c r="H9" s="102">
        <v>7563.4</v>
      </c>
      <c r="I9" s="100"/>
    </row>
    <row r="10" s="420" customFormat="1" ht="30" customHeight="1" spans="1:9">
      <c r="A10" s="428" t="s">
        <v>577</v>
      </c>
      <c r="B10" s="429"/>
      <c r="C10" s="429"/>
      <c r="D10" s="430"/>
      <c r="E10" s="102">
        <f>80723.82-E11</f>
        <v>57396.84</v>
      </c>
      <c r="F10" s="102"/>
      <c r="G10" s="102"/>
      <c r="H10" s="102">
        <v>57397</v>
      </c>
      <c r="I10" s="100"/>
    </row>
    <row r="11" s="420" customFormat="1" ht="30" customHeight="1" spans="1:9">
      <c r="A11" s="100" t="s">
        <v>578</v>
      </c>
      <c r="B11" s="100"/>
      <c r="C11" s="100"/>
      <c r="D11" s="100"/>
      <c r="E11" s="102">
        <f>SUM(E12:E261)</f>
        <v>23326.98</v>
      </c>
      <c r="F11" s="102">
        <f>SUM(F12:F261)</f>
        <v>42007.515879</v>
      </c>
      <c r="G11" s="102">
        <f>SUM(G12:G261)</f>
        <v>7547.407693</v>
      </c>
      <c r="H11" s="102">
        <f>SUM(H12:H261)</f>
        <v>30874.387693</v>
      </c>
      <c r="I11" s="100"/>
    </row>
    <row r="12" s="421" customFormat="1" ht="32.1" customHeight="1" spans="1:11">
      <c r="A12" s="216">
        <v>1</v>
      </c>
      <c r="B12" s="286" t="s">
        <v>579</v>
      </c>
      <c r="C12" s="286" t="s">
        <v>580</v>
      </c>
      <c r="D12" s="176" t="s">
        <v>581</v>
      </c>
      <c r="E12" s="408">
        <v>411</v>
      </c>
      <c r="F12" s="408">
        <v>14.16</v>
      </c>
      <c r="G12" s="408">
        <v>14.16</v>
      </c>
      <c r="H12" s="408">
        <v>425.16</v>
      </c>
      <c r="I12" s="286" t="s">
        <v>582</v>
      </c>
      <c r="J12" s="421" t="s">
        <v>583</v>
      </c>
      <c r="K12" s="421">
        <v>10073.737676</v>
      </c>
    </row>
    <row r="13" s="421" customFormat="1" ht="32.1" customHeight="1" spans="1:11">
      <c r="A13" s="216">
        <v>2</v>
      </c>
      <c r="B13" s="286" t="s">
        <v>579</v>
      </c>
      <c r="C13" s="286" t="s">
        <v>580</v>
      </c>
      <c r="D13" s="176" t="s">
        <v>584</v>
      </c>
      <c r="E13" s="408">
        <v>8</v>
      </c>
      <c r="F13" s="408">
        <v>6</v>
      </c>
      <c r="G13" s="408">
        <v>0</v>
      </c>
      <c r="H13" s="408">
        <v>8</v>
      </c>
      <c r="I13" s="286" t="s">
        <v>585</v>
      </c>
      <c r="J13" s="421" t="s">
        <v>586</v>
      </c>
      <c r="K13" s="421">
        <v>5616.57553</v>
      </c>
    </row>
    <row r="14" s="421" customFormat="1" ht="32.1" customHeight="1" spans="1:11">
      <c r="A14" s="216">
        <v>3</v>
      </c>
      <c r="B14" s="286" t="s">
        <v>579</v>
      </c>
      <c r="C14" s="286" t="s">
        <v>580</v>
      </c>
      <c r="D14" s="176" t="s">
        <v>587</v>
      </c>
      <c r="E14" s="408">
        <v>15.18</v>
      </c>
      <c r="F14" s="408">
        <v>15.18</v>
      </c>
      <c r="G14" s="408">
        <v>15.18</v>
      </c>
      <c r="H14" s="408">
        <v>30.36</v>
      </c>
      <c r="I14" s="286" t="s">
        <v>588</v>
      </c>
      <c r="J14" s="421" t="s">
        <v>589</v>
      </c>
      <c r="K14" s="421">
        <v>7702.240384</v>
      </c>
    </row>
    <row r="15" s="421" customFormat="1" ht="32.1" customHeight="1" spans="1:9">
      <c r="A15" s="216">
        <v>4</v>
      </c>
      <c r="B15" s="286" t="s">
        <v>579</v>
      </c>
      <c r="C15" s="286" t="s">
        <v>580</v>
      </c>
      <c r="D15" s="176" t="s">
        <v>590</v>
      </c>
      <c r="E15" s="408">
        <v>97.68</v>
      </c>
      <c r="F15" s="408">
        <v>1.08</v>
      </c>
      <c r="G15" s="408">
        <v>1.08</v>
      </c>
      <c r="H15" s="408">
        <v>98.76</v>
      </c>
      <c r="I15" s="286" t="s">
        <v>582</v>
      </c>
    </row>
    <row r="16" s="421" customFormat="1" ht="32.1" customHeight="1" spans="1:9">
      <c r="A16" s="216">
        <v>5</v>
      </c>
      <c r="B16" s="286" t="s">
        <v>579</v>
      </c>
      <c r="C16" s="286" t="s">
        <v>580</v>
      </c>
      <c r="D16" s="176" t="s">
        <v>591</v>
      </c>
      <c r="E16" s="408">
        <v>0</v>
      </c>
      <c r="F16" s="408">
        <v>12</v>
      </c>
      <c r="G16" s="408">
        <v>0</v>
      </c>
      <c r="H16" s="408">
        <v>0</v>
      </c>
      <c r="I16" s="286"/>
    </row>
    <row r="17" s="421" customFormat="1" ht="32.1" customHeight="1" spans="1:9">
      <c r="A17" s="216">
        <v>6</v>
      </c>
      <c r="B17" s="286" t="s">
        <v>579</v>
      </c>
      <c r="C17" s="286" t="s">
        <v>580</v>
      </c>
      <c r="D17" s="176" t="s">
        <v>592</v>
      </c>
      <c r="E17" s="408">
        <v>0</v>
      </c>
      <c r="F17" s="408">
        <v>7</v>
      </c>
      <c r="G17" s="408">
        <v>0</v>
      </c>
      <c r="H17" s="408">
        <v>0</v>
      </c>
      <c r="I17" s="286"/>
    </row>
    <row r="18" s="421" customFormat="1" ht="32.1" customHeight="1" spans="1:9">
      <c r="A18" s="216">
        <v>7</v>
      </c>
      <c r="B18" s="286" t="s">
        <v>579</v>
      </c>
      <c r="C18" s="286" t="s">
        <v>580</v>
      </c>
      <c r="D18" s="176" t="s">
        <v>593</v>
      </c>
      <c r="E18" s="408">
        <v>0</v>
      </c>
      <c r="F18" s="408">
        <v>0.95</v>
      </c>
      <c r="G18" s="408">
        <v>0</v>
      </c>
      <c r="H18" s="408">
        <v>0</v>
      </c>
      <c r="I18" s="286" t="s">
        <v>594</v>
      </c>
    </row>
    <row r="19" s="421" customFormat="1" ht="32.1" customHeight="1" spans="1:9">
      <c r="A19" s="216">
        <v>8</v>
      </c>
      <c r="B19" s="286" t="s">
        <v>579</v>
      </c>
      <c r="C19" s="286" t="s">
        <v>595</v>
      </c>
      <c r="D19" s="431" t="s">
        <v>596</v>
      </c>
      <c r="E19" s="408">
        <v>100</v>
      </c>
      <c r="F19" s="408">
        <v>0</v>
      </c>
      <c r="G19" s="408">
        <v>-100</v>
      </c>
      <c r="H19" s="408">
        <v>0</v>
      </c>
      <c r="I19" s="286" t="s">
        <v>597</v>
      </c>
    </row>
    <row r="20" s="421" customFormat="1" ht="32.1" customHeight="1" spans="1:9">
      <c r="A20" s="216">
        <v>9</v>
      </c>
      <c r="B20" s="286" t="s">
        <v>579</v>
      </c>
      <c r="C20" s="286" t="s">
        <v>595</v>
      </c>
      <c r="D20" s="431" t="s">
        <v>598</v>
      </c>
      <c r="E20" s="408">
        <v>150</v>
      </c>
      <c r="F20" s="408">
        <v>0</v>
      </c>
      <c r="G20" s="408">
        <v>-150</v>
      </c>
      <c r="H20" s="408">
        <v>0</v>
      </c>
      <c r="I20" s="286" t="s">
        <v>599</v>
      </c>
    </row>
    <row r="21" s="421" customFormat="1" ht="32.1" customHeight="1" spans="1:9">
      <c r="A21" s="216">
        <v>10</v>
      </c>
      <c r="B21" s="286" t="s">
        <v>579</v>
      </c>
      <c r="C21" s="286" t="s">
        <v>595</v>
      </c>
      <c r="D21" s="431" t="s">
        <v>600</v>
      </c>
      <c r="E21" s="408">
        <v>30</v>
      </c>
      <c r="F21" s="408">
        <v>0</v>
      </c>
      <c r="G21" s="408">
        <v>-6.17</v>
      </c>
      <c r="H21" s="408">
        <v>23.83</v>
      </c>
      <c r="I21" s="286" t="s">
        <v>601</v>
      </c>
    </row>
    <row r="22" s="421" customFormat="1" ht="32.1" customHeight="1" spans="1:9">
      <c r="A22" s="216">
        <v>11</v>
      </c>
      <c r="B22" s="286" t="s">
        <v>579</v>
      </c>
      <c r="C22" s="286" t="s">
        <v>595</v>
      </c>
      <c r="D22" s="432" t="s">
        <v>602</v>
      </c>
      <c r="E22" s="408">
        <v>0</v>
      </c>
      <c r="F22" s="408">
        <v>180</v>
      </c>
      <c r="G22" s="408">
        <v>0</v>
      </c>
      <c r="H22" s="408">
        <v>0</v>
      </c>
      <c r="I22" s="286"/>
    </row>
    <row r="23" s="421" customFormat="1" ht="32.1" customHeight="1" spans="1:9">
      <c r="A23" s="216">
        <v>12</v>
      </c>
      <c r="B23" s="286" t="s">
        <v>603</v>
      </c>
      <c r="C23" s="286" t="s">
        <v>604</v>
      </c>
      <c r="D23" s="431" t="s">
        <v>605</v>
      </c>
      <c r="E23" s="408">
        <v>0</v>
      </c>
      <c r="F23" s="408">
        <v>25</v>
      </c>
      <c r="G23" s="408">
        <v>25</v>
      </c>
      <c r="H23" s="408">
        <v>25</v>
      </c>
      <c r="I23" s="286"/>
    </row>
    <row r="24" s="421" customFormat="1" ht="32.1" customHeight="1" spans="1:9">
      <c r="A24" s="216">
        <v>13</v>
      </c>
      <c r="B24" s="286" t="s">
        <v>603</v>
      </c>
      <c r="C24" s="286" t="s">
        <v>580</v>
      </c>
      <c r="D24" s="176" t="s">
        <v>606</v>
      </c>
      <c r="E24" s="408">
        <v>25</v>
      </c>
      <c r="F24" s="408">
        <v>15</v>
      </c>
      <c r="G24" s="408">
        <v>15</v>
      </c>
      <c r="H24" s="408">
        <v>40</v>
      </c>
      <c r="I24" s="286" t="s">
        <v>607</v>
      </c>
    </row>
    <row r="25" s="421" customFormat="1" ht="32.1" customHeight="1" spans="1:9">
      <c r="A25" s="216">
        <v>14</v>
      </c>
      <c r="B25" s="286" t="s">
        <v>603</v>
      </c>
      <c r="C25" s="286" t="s">
        <v>580</v>
      </c>
      <c r="D25" s="176" t="s">
        <v>608</v>
      </c>
      <c r="E25" s="408">
        <v>22</v>
      </c>
      <c r="F25" s="408">
        <v>-11.43</v>
      </c>
      <c r="G25" s="408">
        <v>-11.43</v>
      </c>
      <c r="H25" s="408">
        <v>10.57</v>
      </c>
      <c r="I25" s="286" t="s">
        <v>609</v>
      </c>
    </row>
    <row r="26" s="421" customFormat="1" ht="32.1" customHeight="1" spans="1:9">
      <c r="A26" s="216">
        <v>15</v>
      </c>
      <c r="B26" s="286" t="s">
        <v>603</v>
      </c>
      <c r="C26" s="286" t="s">
        <v>580</v>
      </c>
      <c r="D26" s="176" t="s">
        <v>610</v>
      </c>
      <c r="E26" s="408">
        <v>47.4</v>
      </c>
      <c r="F26" s="408">
        <v>-32.4</v>
      </c>
      <c r="G26" s="408">
        <v>-32.4</v>
      </c>
      <c r="H26" s="408">
        <v>15</v>
      </c>
      <c r="I26" s="286" t="s">
        <v>609</v>
      </c>
    </row>
    <row r="27" s="421" customFormat="1" ht="32.1" customHeight="1" spans="1:9">
      <c r="A27" s="216">
        <v>16</v>
      </c>
      <c r="B27" s="286" t="s">
        <v>611</v>
      </c>
      <c r="C27" s="286" t="s">
        <v>580</v>
      </c>
      <c r="D27" s="176" t="s">
        <v>612</v>
      </c>
      <c r="E27" s="408">
        <v>0</v>
      </c>
      <c r="F27" s="408">
        <v>30</v>
      </c>
      <c r="G27" s="408">
        <v>30</v>
      </c>
      <c r="H27" s="408">
        <v>30</v>
      </c>
      <c r="I27" s="286" t="s">
        <v>607</v>
      </c>
    </row>
    <row r="28" s="421" customFormat="1" ht="32.1" customHeight="1" spans="1:9">
      <c r="A28" s="216">
        <v>17</v>
      </c>
      <c r="B28" s="286" t="s">
        <v>611</v>
      </c>
      <c r="C28" s="286"/>
      <c r="D28" s="433" t="s">
        <v>613</v>
      </c>
      <c r="E28" s="408"/>
      <c r="F28" s="408">
        <v>21</v>
      </c>
      <c r="G28" s="408">
        <v>21</v>
      </c>
      <c r="H28" s="408">
        <v>21</v>
      </c>
      <c r="I28" s="286"/>
    </row>
    <row r="29" s="421" customFormat="1" ht="32.1" customHeight="1" spans="1:9">
      <c r="A29" s="216">
        <v>18</v>
      </c>
      <c r="B29" s="286" t="s">
        <v>614</v>
      </c>
      <c r="C29" s="286" t="s">
        <v>580</v>
      </c>
      <c r="D29" s="176" t="s">
        <v>615</v>
      </c>
      <c r="E29" s="408">
        <v>58.5</v>
      </c>
      <c r="F29" s="408">
        <v>3.12</v>
      </c>
      <c r="G29" s="408">
        <v>3.12</v>
      </c>
      <c r="H29" s="408">
        <v>61.62</v>
      </c>
      <c r="I29" s="286" t="s">
        <v>582</v>
      </c>
    </row>
    <row r="30" s="421" customFormat="1" ht="32.1" customHeight="1" spans="1:9">
      <c r="A30" s="216">
        <v>19</v>
      </c>
      <c r="B30" s="286" t="s">
        <v>614</v>
      </c>
      <c r="C30" s="286" t="s">
        <v>580</v>
      </c>
      <c r="D30" s="176" t="s">
        <v>616</v>
      </c>
      <c r="E30" s="408">
        <v>17</v>
      </c>
      <c r="F30" s="408">
        <v>30</v>
      </c>
      <c r="G30" s="408">
        <v>20</v>
      </c>
      <c r="H30" s="408">
        <v>37</v>
      </c>
      <c r="I30" s="286"/>
    </row>
    <row r="31" s="421" customFormat="1" ht="32.1" customHeight="1" spans="1:9">
      <c r="A31" s="216">
        <v>20</v>
      </c>
      <c r="B31" s="286" t="s">
        <v>614</v>
      </c>
      <c r="C31" s="286" t="s">
        <v>580</v>
      </c>
      <c r="D31" s="176" t="s">
        <v>617</v>
      </c>
      <c r="E31" s="408">
        <v>5</v>
      </c>
      <c r="F31" s="408">
        <v>10</v>
      </c>
      <c r="G31" s="408">
        <v>5</v>
      </c>
      <c r="H31" s="408">
        <v>10</v>
      </c>
      <c r="I31" s="286"/>
    </row>
    <row r="32" s="421" customFormat="1" ht="32.1" customHeight="1" spans="1:9">
      <c r="A32" s="216">
        <v>21</v>
      </c>
      <c r="B32" s="286" t="s">
        <v>618</v>
      </c>
      <c r="C32" s="286" t="s">
        <v>619</v>
      </c>
      <c r="D32" s="176" t="s">
        <v>620</v>
      </c>
      <c r="E32" s="408">
        <v>60</v>
      </c>
      <c r="F32" s="408">
        <v>30</v>
      </c>
      <c r="G32" s="408">
        <v>30</v>
      </c>
      <c r="H32" s="408">
        <v>90</v>
      </c>
      <c r="I32" s="286"/>
    </row>
    <row r="33" s="421" customFormat="1" ht="32.1" customHeight="1" spans="1:9">
      <c r="A33" s="216">
        <v>22</v>
      </c>
      <c r="B33" s="286" t="s">
        <v>618</v>
      </c>
      <c r="C33" s="286" t="s">
        <v>619</v>
      </c>
      <c r="D33" s="432" t="s">
        <v>621</v>
      </c>
      <c r="E33" s="408">
        <v>454.2</v>
      </c>
      <c r="F33" s="408">
        <v>299.88</v>
      </c>
      <c r="G33" s="408">
        <v>299.88</v>
      </c>
      <c r="H33" s="408">
        <v>754.08</v>
      </c>
      <c r="I33" s="286"/>
    </row>
    <row r="34" s="421" customFormat="1" ht="32.1" customHeight="1" spans="1:9">
      <c r="A34" s="216">
        <v>23</v>
      </c>
      <c r="B34" s="286" t="s">
        <v>618</v>
      </c>
      <c r="C34" s="286" t="s">
        <v>619</v>
      </c>
      <c r="D34" s="432" t="s">
        <v>622</v>
      </c>
      <c r="E34" s="408">
        <v>0</v>
      </c>
      <c r="F34" s="408">
        <v>152</v>
      </c>
      <c r="G34" s="408">
        <v>152</v>
      </c>
      <c r="H34" s="408">
        <v>152</v>
      </c>
      <c r="I34" s="286"/>
    </row>
    <row r="35" s="421" customFormat="1" ht="32.1" customHeight="1" spans="1:9">
      <c r="A35" s="216">
        <v>24</v>
      </c>
      <c r="B35" s="286" t="s">
        <v>623</v>
      </c>
      <c r="C35" s="286" t="s">
        <v>619</v>
      </c>
      <c r="D35" s="432" t="s">
        <v>624</v>
      </c>
      <c r="E35" s="408">
        <v>0</v>
      </c>
      <c r="F35" s="408">
        <v>510</v>
      </c>
      <c r="G35" s="408">
        <v>255</v>
      </c>
      <c r="H35" s="408">
        <v>255</v>
      </c>
      <c r="I35" s="286" t="s">
        <v>625</v>
      </c>
    </row>
    <row r="36" s="421" customFormat="1" ht="32.1" customHeight="1" spans="1:9">
      <c r="A36" s="216">
        <v>25</v>
      </c>
      <c r="B36" s="286" t="s">
        <v>626</v>
      </c>
      <c r="C36" s="286" t="s">
        <v>627</v>
      </c>
      <c r="D36" s="262" t="s">
        <v>628</v>
      </c>
      <c r="E36" s="408">
        <v>0</v>
      </c>
      <c r="F36" s="408">
        <v>180</v>
      </c>
      <c r="G36" s="408">
        <v>180</v>
      </c>
      <c r="H36" s="408">
        <v>180</v>
      </c>
      <c r="I36" s="286" t="s">
        <v>629</v>
      </c>
    </row>
    <row r="37" s="421" customFormat="1" ht="32.1" customHeight="1" spans="1:9">
      <c r="A37" s="216">
        <v>26</v>
      </c>
      <c r="B37" s="286" t="s">
        <v>626</v>
      </c>
      <c r="C37" s="286" t="s">
        <v>627</v>
      </c>
      <c r="D37" s="262" t="s">
        <v>630</v>
      </c>
      <c r="E37" s="408">
        <v>0</v>
      </c>
      <c r="F37" s="408">
        <v>1600</v>
      </c>
      <c r="G37" s="408">
        <v>0</v>
      </c>
      <c r="H37" s="408">
        <v>0</v>
      </c>
      <c r="I37" s="286" t="s">
        <v>631</v>
      </c>
    </row>
    <row r="38" s="421" customFormat="1" ht="32.1" customHeight="1" spans="1:9">
      <c r="A38" s="216">
        <v>27</v>
      </c>
      <c r="B38" s="286" t="s">
        <v>626</v>
      </c>
      <c r="C38" s="286" t="s">
        <v>632</v>
      </c>
      <c r="D38" s="433" t="s">
        <v>633</v>
      </c>
      <c r="E38" s="408">
        <v>100</v>
      </c>
      <c r="F38" s="408">
        <v>58</v>
      </c>
      <c r="G38" s="408">
        <v>25</v>
      </c>
      <c r="H38" s="408">
        <v>125</v>
      </c>
      <c r="I38" s="286" t="s">
        <v>634</v>
      </c>
    </row>
    <row r="39" s="421" customFormat="1" ht="32.1" customHeight="1" spans="1:9">
      <c r="A39" s="216">
        <v>28</v>
      </c>
      <c r="B39" s="286" t="s">
        <v>635</v>
      </c>
      <c r="C39" s="286" t="s">
        <v>636</v>
      </c>
      <c r="D39" s="431" t="s">
        <v>637</v>
      </c>
      <c r="E39" s="408">
        <v>30</v>
      </c>
      <c r="F39" s="408">
        <v>0</v>
      </c>
      <c r="G39" s="408">
        <v>-20</v>
      </c>
      <c r="H39" s="408">
        <v>10</v>
      </c>
      <c r="I39" s="286"/>
    </row>
    <row r="40" s="421" customFormat="1" ht="32.1" customHeight="1" spans="1:9">
      <c r="A40" s="216">
        <v>29</v>
      </c>
      <c r="B40" s="286" t="s">
        <v>635</v>
      </c>
      <c r="C40" s="286" t="s">
        <v>636</v>
      </c>
      <c r="D40" s="431" t="s">
        <v>638</v>
      </c>
      <c r="E40" s="408">
        <v>73.5</v>
      </c>
      <c r="F40" s="408">
        <v>-45.28</v>
      </c>
      <c r="G40" s="408">
        <v>-45.28</v>
      </c>
      <c r="H40" s="408">
        <v>28.22</v>
      </c>
      <c r="I40" s="286" t="s">
        <v>639</v>
      </c>
    </row>
    <row r="41" s="421" customFormat="1" ht="32.1" customHeight="1" spans="1:9">
      <c r="A41" s="216">
        <v>30</v>
      </c>
      <c r="B41" s="286" t="s">
        <v>635</v>
      </c>
      <c r="C41" s="286" t="s">
        <v>636</v>
      </c>
      <c r="D41" s="431" t="s">
        <v>640</v>
      </c>
      <c r="E41" s="408">
        <v>20</v>
      </c>
      <c r="F41" s="408">
        <v>0</v>
      </c>
      <c r="G41" s="408">
        <v>-10</v>
      </c>
      <c r="H41" s="408">
        <v>10</v>
      </c>
      <c r="I41" s="286"/>
    </row>
    <row r="42" s="421" customFormat="1" ht="24" spans="1:9">
      <c r="A42" s="216">
        <v>31</v>
      </c>
      <c r="B42" s="286" t="s">
        <v>635</v>
      </c>
      <c r="C42" s="286" t="s">
        <v>636</v>
      </c>
      <c r="D42" s="431" t="s">
        <v>641</v>
      </c>
      <c r="E42" s="408">
        <v>0</v>
      </c>
      <c r="F42" s="408">
        <v>236</v>
      </c>
      <c r="G42" s="408">
        <v>80</v>
      </c>
      <c r="H42" s="408">
        <v>80</v>
      </c>
      <c r="I42" s="286" t="s">
        <v>607</v>
      </c>
    </row>
    <row r="43" s="421" customFormat="1" ht="32.1" customHeight="1" spans="1:9">
      <c r="A43" s="216">
        <v>32</v>
      </c>
      <c r="B43" s="286" t="s">
        <v>635</v>
      </c>
      <c r="C43" s="286" t="s">
        <v>636</v>
      </c>
      <c r="D43" s="431" t="s">
        <v>642</v>
      </c>
      <c r="E43" s="408">
        <v>0</v>
      </c>
      <c r="F43" s="408">
        <v>5</v>
      </c>
      <c r="G43" s="408">
        <v>0</v>
      </c>
      <c r="H43" s="408">
        <v>0</v>
      </c>
      <c r="I43" s="286" t="s">
        <v>643</v>
      </c>
    </row>
    <row r="44" s="421" customFormat="1" ht="32.1" customHeight="1" spans="1:9">
      <c r="A44" s="216">
        <v>33</v>
      </c>
      <c r="B44" s="286" t="s">
        <v>635</v>
      </c>
      <c r="C44" s="286" t="s">
        <v>627</v>
      </c>
      <c r="D44" s="431" t="s">
        <v>644</v>
      </c>
      <c r="E44" s="408">
        <v>3.5</v>
      </c>
      <c r="F44" s="408">
        <v>0.1</v>
      </c>
      <c r="G44" s="408">
        <v>0.1</v>
      </c>
      <c r="H44" s="408">
        <v>3.6</v>
      </c>
      <c r="I44" s="286" t="s">
        <v>645</v>
      </c>
    </row>
    <row r="45" s="421" customFormat="1" ht="60" spans="1:9">
      <c r="A45" s="216">
        <v>34</v>
      </c>
      <c r="B45" s="286" t="s">
        <v>646</v>
      </c>
      <c r="C45" s="286" t="s">
        <v>627</v>
      </c>
      <c r="D45" s="431" t="s">
        <v>647</v>
      </c>
      <c r="E45" s="408">
        <v>0</v>
      </c>
      <c r="F45" s="408">
        <v>25.14</v>
      </c>
      <c r="G45" s="408">
        <v>25.14</v>
      </c>
      <c r="H45" s="408">
        <v>25.14</v>
      </c>
      <c r="I45" s="286" t="s">
        <v>648</v>
      </c>
    </row>
    <row r="46" s="421" customFormat="1" ht="32.1" customHeight="1" spans="1:9">
      <c r="A46" s="216">
        <v>35</v>
      </c>
      <c r="B46" s="286" t="s">
        <v>646</v>
      </c>
      <c r="C46" s="286" t="s">
        <v>580</v>
      </c>
      <c r="D46" s="176" t="s">
        <v>649</v>
      </c>
      <c r="E46" s="408">
        <v>163.69</v>
      </c>
      <c r="F46" s="408">
        <v>47.62</v>
      </c>
      <c r="G46" s="408">
        <v>0</v>
      </c>
      <c r="H46" s="408">
        <v>163.69</v>
      </c>
      <c r="I46" s="286"/>
    </row>
    <row r="47" s="421" customFormat="1" ht="32.1" customHeight="1" spans="1:9">
      <c r="A47" s="216">
        <v>36</v>
      </c>
      <c r="B47" s="286" t="s">
        <v>646</v>
      </c>
      <c r="C47" s="286" t="s">
        <v>580</v>
      </c>
      <c r="D47" s="176" t="s">
        <v>650</v>
      </c>
      <c r="E47" s="408">
        <v>10</v>
      </c>
      <c r="F47" s="408">
        <v>-6.25</v>
      </c>
      <c r="G47" s="408">
        <v>-6.25</v>
      </c>
      <c r="H47" s="408">
        <v>3.75</v>
      </c>
      <c r="I47" s="286" t="s">
        <v>651</v>
      </c>
    </row>
    <row r="48" s="421" customFormat="1" ht="32.1" customHeight="1" spans="1:9">
      <c r="A48" s="216">
        <v>37</v>
      </c>
      <c r="B48" s="286" t="s">
        <v>646</v>
      </c>
      <c r="C48" s="286" t="s">
        <v>580</v>
      </c>
      <c r="D48" s="176" t="s">
        <v>652</v>
      </c>
      <c r="E48" s="408">
        <v>0</v>
      </c>
      <c r="F48" s="408">
        <v>50</v>
      </c>
      <c r="G48" s="408">
        <v>0</v>
      </c>
      <c r="H48" s="408">
        <v>0</v>
      </c>
      <c r="I48" s="286"/>
    </row>
    <row r="49" s="421" customFormat="1" ht="32.1" customHeight="1" spans="1:9">
      <c r="A49" s="216">
        <v>38</v>
      </c>
      <c r="B49" s="286" t="s">
        <v>646</v>
      </c>
      <c r="C49" s="286" t="s">
        <v>580</v>
      </c>
      <c r="D49" s="176" t="s">
        <v>653</v>
      </c>
      <c r="E49" s="408">
        <v>0</v>
      </c>
      <c r="F49" s="408">
        <v>5</v>
      </c>
      <c r="G49" s="408">
        <v>0</v>
      </c>
      <c r="H49" s="408">
        <v>0</v>
      </c>
      <c r="I49" s="286"/>
    </row>
    <row r="50" s="421" customFormat="1" ht="32.1" customHeight="1" spans="1:9">
      <c r="A50" s="216">
        <v>39</v>
      </c>
      <c r="B50" s="286" t="s">
        <v>646</v>
      </c>
      <c r="C50" s="286" t="s">
        <v>580</v>
      </c>
      <c r="D50" s="176" t="s">
        <v>654</v>
      </c>
      <c r="E50" s="408">
        <v>0</v>
      </c>
      <c r="F50" s="408">
        <v>103.82</v>
      </c>
      <c r="G50" s="408">
        <v>0</v>
      </c>
      <c r="H50" s="408">
        <v>0</v>
      </c>
      <c r="I50" s="286"/>
    </row>
    <row r="51" s="421" customFormat="1" ht="32.1" customHeight="1" spans="1:9">
      <c r="A51" s="216">
        <v>40</v>
      </c>
      <c r="B51" s="286" t="s">
        <v>646</v>
      </c>
      <c r="C51" s="286" t="s">
        <v>580</v>
      </c>
      <c r="D51" s="176" t="s">
        <v>655</v>
      </c>
      <c r="E51" s="408">
        <v>0</v>
      </c>
      <c r="F51" s="408">
        <v>320</v>
      </c>
      <c r="G51" s="408">
        <v>0</v>
      </c>
      <c r="H51" s="408">
        <v>0</v>
      </c>
      <c r="I51" s="286"/>
    </row>
    <row r="52" s="421" customFormat="1" ht="32.1" customHeight="1" spans="1:9">
      <c r="A52" s="216">
        <v>41</v>
      </c>
      <c r="B52" s="286" t="s">
        <v>656</v>
      </c>
      <c r="C52" s="286" t="s">
        <v>595</v>
      </c>
      <c r="D52" s="176" t="s">
        <v>657</v>
      </c>
      <c r="E52" s="408">
        <v>278.35</v>
      </c>
      <c r="F52" s="408">
        <v>0</v>
      </c>
      <c r="G52" s="408">
        <v>-230</v>
      </c>
      <c r="H52" s="408">
        <v>48.35</v>
      </c>
      <c r="I52" s="286" t="s">
        <v>658</v>
      </c>
    </row>
    <row r="53" s="421" customFormat="1" ht="32.1" customHeight="1" spans="1:9">
      <c r="A53" s="216">
        <v>42</v>
      </c>
      <c r="B53" s="286" t="s">
        <v>659</v>
      </c>
      <c r="C53" s="286" t="s">
        <v>580</v>
      </c>
      <c r="D53" s="176" t="s">
        <v>660</v>
      </c>
      <c r="E53" s="408">
        <v>54.39</v>
      </c>
      <c r="F53" s="408">
        <v>13.79</v>
      </c>
      <c r="G53" s="408">
        <v>13.79</v>
      </c>
      <c r="H53" s="408">
        <v>68.18</v>
      </c>
      <c r="I53" s="286" t="s">
        <v>607</v>
      </c>
    </row>
    <row r="54" s="421" customFormat="1" ht="32.1" customHeight="1" spans="1:9">
      <c r="A54" s="216">
        <v>43</v>
      </c>
      <c r="B54" s="286" t="s">
        <v>659</v>
      </c>
      <c r="C54" s="286" t="s">
        <v>580</v>
      </c>
      <c r="D54" s="176" t="s">
        <v>661</v>
      </c>
      <c r="E54" s="408">
        <v>15</v>
      </c>
      <c r="F54" s="408">
        <v>-5</v>
      </c>
      <c r="G54" s="408">
        <v>-5</v>
      </c>
      <c r="H54" s="408">
        <v>10</v>
      </c>
      <c r="I54" s="286" t="s">
        <v>662</v>
      </c>
    </row>
    <row r="55" s="421" customFormat="1" ht="32.1" customHeight="1" spans="1:9">
      <c r="A55" s="216">
        <v>44</v>
      </c>
      <c r="B55" s="286" t="s">
        <v>659</v>
      </c>
      <c r="C55" s="286" t="s">
        <v>580</v>
      </c>
      <c r="D55" s="176" t="s">
        <v>663</v>
      </c>
      <c r="E55" s="408">
        <v>118.67</v>
      </c>
      <c r="F55" s="408">
        <v>4.8</v>
      </c>
      <c r="G55" s="408">
        <v>4.8</v>
      </c>
      <c r="H55" s="408">
        <v>123.47</v>
      </c>
      <c r="I55" s="286" t="s">
        <v>582</v>
      </c>
    </row>
    <row r="56" s="421" customFormat="1" ht="32.1" customHeight="1" spans="1:9">
      <c r="A56" s="216">
        <v>45</v>
      </c>
      <c r="B56" s="286" t="s">
        <v>659</v>
      </c>
      <c r="C56" s="286" t="s">
        <v>580</v>
      </c>
      <c r="D56" s="176" t="s">
        <v>664</v>
      </c>
      <c r="E56" s="408">
        <v>40.54</v>
      </c>
      <c r="F56" s="408">
        <v>-19.24</v>
      </c>
      <c r="G56" s="408">
        <v>-19.24</v>
      </c>
      <c r="H56" s="408">
        <v>21.3</v>
      </c>
      <c r="I56" s="286" t="s">
        <v>662</v>
      </c>
    </row>
    <row r="57" s="421" customFormat="1" ht="32.1" customHeight="1" spans="1:9">
      <c r="A57" s="216">
        <v>46</v>
      </c>
      <c r="B57" s="286" t="s">
        <v>659</v>
      </c>
      <c r="C57" s="286" t="s">
        <v>580</v>
      </c>
      <c r="D57" s="176" t="s">
        <v>665</v>
      </c>
      <c r="E57" s="408">
        <v>9.98</v>
      </c>
      <c r="F57" s="408">
        <v>-9.98</v>
      </c>
      <c r="G57" s="408">
        <v>-9.98</v>
      </c>
      <c r="H57" s="408">
        <v>0</v>
      </c>
      <c r="I57" s="286" t="s">
        <v>662</v>
      </c>
    </row>
    <row r="58" s="421" customFormat="1" ht="32.1" customHeight="1" spans="1:9">
      <c r="A58" s="216">
        <v>47</v>
      </c>
      <c r="B58" s="286" t="s">
        <v>659</v>
      </c>
      <c r="C58" s="286" t="s">
        <v>580</v>
      </c>
      <c r="D58" s="176" t="s">
        <v>666</v>
      </c>
      <c r="E58" s="408">
        <v>20</v>
      </c>
      <c r="F58" s="408">
        <v>-13.9</v>
      </c>
      <c r="G58" s="408">
        <v>-13.9</v>
      </c>
      <c r="H58" s="408">
        <v>6.1</v>
      </c>
      <c r="I58" s="286" t="s">
        <v>662</v>
      </c>
    </row>
    <row r="59" s="421" customFormat="1" ht="32.1" customHeight="1" spans="1:9">
      <c r="A59" s="216">
        <v>48</v>
      </c>
      <c r="B59" s="286" t="s">
        <v>659</v>
      </c>
      <c r="C59" s="286" t="s">
        <v>580</v>
      </c>
      <c r="D59" s="176" t="s">
        <v>667</v>
      </c>
      <c r="E59" s="408">
        <v>16.8</v>
      </c>
      <c r="F59" s="408">
        <v>3.2</v>
      </c>
      <c r="G59" s="408">
        <v>3.2</v>
      </c>
      <c r="H59" s="408">
        <v>20</v>
      </c>
      <c r="I59" s="286" t="s">
        <v>668</v>
      </c>
    </row>
    <row r="60" s="421" customFormat="1" ht="32.1" customHeight="1" spans="1:9">
      <c r="A60" s="216">
        <v>49</v>
      </c>
      <c r="B60" s="286" t="s">
        <v>659</v>
      </c>
      <c r="C60" s="286" t="s">
        <v>580</v>
      </c>
      <c r="D60" s="176" t="s">
        <v>669</v>
      </c>
      <c r="E60" s="408">
        <v>67.82</v>
      </c>
      <c r="F60" s="408">
        <v>1.92</v>
      </c>
      <c r="G60" s="408">
        <v>1.92</v>
      </c>
      <c r="H60" s="408">
        <v>69.74</v>
      </c>
      <c r="I60" s="286" t="s">
        <v>582</v>
      </c>
    </row>
    <row r="61" s="421" customFormat="1" ht="32.1" customHeight="1" spans="1:9">
      <c r="A61" s="216">
        <v>50</v>
      </c>
      <c r="B61" s="286" t="s">
        <v>659</v>
      </c>
      <c r="C61" s="286" t="s">
        <v>580</v>
      </c>
      <c r="D61" s="176" t="s">
        <v>670</v>
      </c>
      <c r="E61" s="408">
        <v>0</v>
      </c>
      <c r="F61" s="408">
        <v>52.5</v>
      </c>
      <c r="G61" s="408">
        <v>0</v>
      </c>
      <c r="H61" s="408">
        <v>0</v>
      </c>
      <c r="I61" s="286"/>
    </row>
    <row r="62" s="421" customFormat="1" ht="32.1" customHeight="1" spans="1:9">
      <c r="A62" s="216">
        <v>51</v>
      </c>
      <c r="B62" s="286" t="s">
        <v>671</v>
      </c>
      <c r="C62" s="286" t="s">
        <v>580</v>
      </c>
      <c r="D62" s="176" t="s">
        <v>672</v>
      </c>
      <c r="E62" s="408">
        <v>5.94</v>
      </c>
      <c r="F62" s="408">
        <v>0.24</v>
      </c>
      <c r="G62" s="408">
        <v>0.24</v>
      </c>
      <c r="H62" s="408">
        <v>6.18</v>
      </c>
      <c r="I62" s="286" t="s">
        <v>582</v>
      </c>
    </row>
    <row r="63" s="421" customFormat="1" ht="32.1" customHeight="1" spans="1:9">
      <c r="A63" s="216">
        <v>52</v>
      </c>
      <c r="B63" s="286" t="s">
        <v>673</v>
      </c>
      <c r="C63" s="286" t="s">
        <v>674</v>
      </c>
      <c r="D63" s="176" t="s">
        <v>675</v>
      </c>
      <c r="E63" s="408">
        <v>0</v>
      </c>
      <c r="F63" s="408">
        <v>80</v>
      </c>
      <c r="G63" s="408">
        <v>80</v>
      </c>
      <c r="H63" s="408">
        <v>80</v>
      </c>
      <c r="I63" s="286" t="s">
        <v>582</v>
      </c>
    </row>
    <row r="64" s="421" customFormat="1" ht="32.1" customHeight="1" spans="1:9">
      <c r="A64" s="216">
        <v>53</v>
      </c>
      <c r="B64" s="286" t="s">
        <v>673</v>
      </c>
      <c r="C64" s="286" t="s">
        <v>674</v>
      </c>
      <c r="D64" s="176" t="s">
        <v>676</v>
      </c>
      <c r="E64" s="408">
        <v>0</v>
      </c>
      <c r="F64" s="408">
        <v>63</v>
      </c>
      <c r="G64" s="408">
        <v>63</v>
      </c>
      <c r="H64" s="408">
        <v>63</v>
      </c>
      <c r="I64" s="286" t="s">
        <v>582</v>
      </c>
    </row>
    <row r="65" s="421" customFormat="1" ht="32.1" customHeight="1" spans="1:9">
      <c r="A65" s="216">
        <v>54</v>
      </c>
      <c r="B65" s="286" t="s">
        <v>673</v>
      </c>
      <c r="C65" s="286" t="s">
        <v>674</v>
      </c>
      <c r="D65" s="176" t="s">
        <v>677</v>
      </c>
      <c r="E65" s="408">
        <v>0</v>
      </c>
      <c r="F65" s="408">
        <v>14.94</v>
      </c>
      <c r="G65" s="408">
        <v>14.94</v>
      </c>
      <c r="H65" s="408">
        <v>14.94</v>
      </c>
      <c r="I65" s="286" t="s">
        <v>582</v>
      </c>
    </row>
    <row r="66" s="421" customFormat="1" ht="32.1" customHeight="1" spans="1:9">
      <c r="A66" s="216">
        <v>55</v>
      </c>
      <c r="B66" s="286" t="s">
        <v>673</v>
      </c>
      <c r="C66" s="286" t="s">
        <v>674</v>
      </c>
      <c r="D66" s="176" t="s">
        <v>678</v>
      </c>
      <c r="E66" s="408">
        <v>60</v>
      </c>
      <c r="F66" s="408">
        <v>-40.66</v>
      </c>
      <c r="G66" s="408">
        <v>-40.66</v>
      </c>
      <c r="H66" s="408">
        <v>19.34</v>
      </c>
      <c r="I66" s="286" t="s">
        <v>679</v>
      </c>
    </row>
    <row r="67" s="421" customFormat="1" ht="32.1" customHeight="1" spans="1:9">
      <c r="A67" s="216">
        <v>56</v>
      </c>
      <c r="B67" s="286" t="s">
        <v>673</v>
      </c>
      <c r="C67" s="286" t="s">
        <v>674</v>
      </c>
      <c r="D67" s="438" t="s">
        <v>680</v>
      </c>
      <c r="E67" s="408">
        <v>27</v>
      </c>
      <c r="F67" s="408">
        <v>-13.875</v>
      </c>
      <c r="G67" s="408">
        <v>-13.875</v>
      </c>
      <c r="H67" s="408">
        <v>13.125</v>
      </c>
      <c r="I67" s="286"/>
    </row>
    <row r="68" s="421" customFormat="1" ht="32.1" customHeight="1" spans="1:9">
      <c r="A68" s="216">
        <v>57</v>
      </c>
      <c r="B68" s="286" t="s">
        <v>673</v>
      </c>
      <c r="C68" s="286" t="s">
        <v>674</v>
      </c>
      <c r="D68" s="438" t="s">
        <v>681</v>
      </c>
      <c r="E68" s="408">
        <v>106.4</v>
      </c>
      <c r="F68" s="408">
        <v>-53.821614</v>
      </c>
      <c r="G68" s="408">
        <v>-53.821614</v>
      </c>
      <c r="H68" s="408">
        <v>52.578386</v>
      </c>
      <c r="I68" s="286"/>
    </row>
    <row r="69" s="421" customFormat="1" ht="32.1" customHeight="1" spans="1:9">
      <c r="A69" s="216">
        <v>58</v>
      </c>
      <c r="B69" s="286" t="s">
        <v>673</v>
      </c>
      <c r="C69" s="286" t="s">
        <v>674</v>
      </c>
      <c r="D69" s="438" t="s">
        <v>682</v>
      </c>
      <c r="E69" s="408">
        <v>140</v>
      </c>
      <c r="F69" s="408">
        <v>-72.173794</v>
      </c>
      <c r="G69" s="408">
        <v>-72.173794</v>
      </c>
      <c r="H69" s="408">
        <v>67.826206</v>
      </c>
      <c r="I69" s="286"/>
    </row>
    <row r="70" s="421" customFormat="1" ht="32.1" customHeight="1" spans="1:9">
      <c r="A70" s="216">
        <v>59</v>
      </c>
      <c r="B70" s="286" t="s">
        <v>683</v>
      </c>
      <c r="C70" s="286" t="s">
        <v>674</v>
      </c>
      <c r="D70" s="439" t="s">
        <v>684</v>
      </c>
      <c r="E70" s="408">
        <v>0</v>
      </c>
      <c r="F70" s="408">
        <v>13.14</v>
      </c>
      <c r="G70" s="408">
        <v>13.14</v>
      </c>
      <c r="H70" s="408">
        <v>13.14</v>
      </c>
      <c r="I70" s="286" t="s">
        <v>582</v>
      </c>
    </row>
    <row r="71" s="421" customFormat="1" ht="32.1" customHeight="1" spans="1:9">
      <c r="A71" s="216">
        <v>60</v>
      </c>
      <c r="B71" s="286" t="s">
        <v>683</v>
      </c>
      <c r="C71" s="286" t="s">
        <v>674</v>
      </c>
      <c r="D71" s="439" t="s">
        <v>685</v>
      </c>
      <c r="E71" s="408">
        <v>0</v>
      </c>
      <c r="F71" s="408">
        <v>1.2</v>
      </c>
      <c r="G71" s="408">
        <v>1.2</v>
      </c>
      <c r="H71" s="408">
        <v>1.2</v>
      </c>
      <c r="I71" s="286" t="s">
        <v>582</v>
      </c>
    </row>
    <row r="72" s="421" customFormat="1" ht="32.1" customHeight="1" spans="1:10">
      <c r="A72" s="216">
        <v>61</v>
      </c>
      <c r="B72" s="286" t="s">
        <v>686</v>
      </c>
      <c r="C72" s="286" t="s">
        <v>580</v>
      </c>
      <c r="D72" s="65" t="s">
        <v>687</v>
      </c>
      <c r="E72" s="408">
        <v>0</v>
      </c>
      <c r="F72" s="408">
        <v>100</v>
      </c>
      <c r="G72" s="408">
        <v>100</v>
      </c>
      <c r="H72" s="408">
        <v>100</v>
      </c>
      <c r="I72" s="286"/>
      <c r="J72" s="70"/>
    </row>
    <row r="73" s="421" customFormat="1" ht="32.1" customHeight="1" spans="1:10">
      <c r="A73" s="216">
        <v>62</v>
      </c>
      <c r="B73" s="286" t="s">
        <v>686</v>
      </c>
      <c r="C73" s="286" t="s">
        <v>580</v>
      </c>
      <c r="D73" s="413" t="s">
        <v>688</v>
      </c>
      <c r="E73" s="408">
        <v>0</v>
      </c>
      <c r="F73" s="408">
        <v>120</v>
      </c>
      <c r="G73" s="408">
        <v>120</v>
      </c>
      <c r="H73" s="408">
        <v>120</v>
      </c>
      <c r="I73" s="286"/>
      <c r="J73" s="70"/>
    </row>
    <row r="74" s="421" customFormat="1" ht="32.1" customHeight="1" spans="1:10">
      <c r="A74" s="216">
        <v>63</v>
      </c>
      <c r="B74" s="286" t="s">
        <v>689</v>
      </c>
      <c r="C74" s="286" t="s">
        <v>580</v>
      </c>
      <c r="D74" s="65" t="s">
        <v>690</v>
      </c>
      <c r="E74" s="408">
        <v>1</v>
      </c>
      <c r="F74" s="408">
        <v>2.5</v>
      </c>
      <c r="G74" s="408">
        <v>1.25</v>
      </c>
      <c r="H74" s="408">
        <v>2.25</v>
      </c>
      <c r="I74" s="286" t="s">
        <v>691</v>
      </c>
      <c r="J74" s="70"/>
    </row>
    <row r="75" s="421" customFormat="1" ht="32.1" customHeight="1" spans="1:10">
      <c r="A75" s="216">
        <v>64</v>
      </c>
      <c r="B75" s="286" t="s">
        <v>692</v>
      </c>
      <c r="C75" s="286" t="s">
        <v>580</v>
      </c>
      <c r="D75" s="65" t="s">
        <v>693</v>
      </c>
      <c r="E75" s="408">
        <v>0</v>
      </c>
      <c r="F75" s="408">
        <v>1.5</v>
      </c>
      <c r="G75" s="408">
        <v>0.75</v>
      </c>
      <c r="H75" s="408">
        <v>0.75</v>
      </c>
      <c r="I75" s="286" t="s">
        <v>691</v>
      </c>
      <c r="J75" s="70"/>
    </row>
    <row r="76" s="421" customFormat="1" ht="32.1" customHeight="1" spans="1:9">
      <c r="A76" s="216">
        <v>65</v>
      </c>
      <c r="B76" s="286" t="s">
        <v>694</v>
      </c>
      <c r="C76" s="286" t="s">
        <v>580</v>
      </c>
      <c r="D76" s="176" t="s">
        <v>695</v>
      </c>
      <c r="E76" s="408">
        <v>0</v>
      </c>
      <c r="F76" s="408">
        <v>10</v>
      </c>
      <c r="G76" s="408">
        <v>1</v>
      </c>
      <c r="H76" s="408">
        <v>1</v>
      </c>
      <c r="I76" s="286"/>
    </row>
    <row r="77" s="421" customFormat="1" ht="32.1" customHeight="1" spans="1:10">
      <c r="A77" s="216">
        <v>66</v>
      </c>
      <c r="B77" s="286" t="s">
        <v>696</v>
      </c>
      <c r="C77" s="286" t="s">
        <v>632</v>
      </c>
      <c r="D77" s="440" t="s">
        <v>697</v>
      </c>
      <c r="E77" s="408">
        <v>500</v>
      </c>
      <c r="F77" s="408">
        <v>700</v>
      </c>
      <c r="G77" s="408">
        <v>700</v>
      </c>
      <c r="H77" s="408">
        <v>1200</v>
      </c>
      <c r="I77" s="286"/>
      <c r="J77" s="70"/>
    </row>
    <row r="78" s="421" customFormat="1" ht="32.1" customHeight="1" spans="1:10">
      <c r="A78" s="216">
        <v>67</v>
      </c>
      <c r="B78" s="286" t="s">
        <v>696</v>
      </c>
      <c r="C78" s="286" t="s">
        <v>632</v>
      </c>
      <c r="D78" s="440" t="s">
        <v>698</v>
      </c>
      <c r="E78" s="408">
        <v>150</v>
      </c>
      <c r="F78" s="408">
        <v>3.9</v>
      </c>
      <c r="G78" s="408">
        <v>0</v>
      </c>
      <c r="H78" s="408">
        <v>150</v>
      </c>
      <c r="I78" s="286"/>
      <c r="J78" s="70"/>
    </row>
    <row r="79" s="421" customFormat="1" ht="32.1" customHeight="1" spans="1:10">
      <c r="A79" s="216">
        <v>68</v>
      </c>
      <c r="B79" s="286" t="s">
        <v>696</v>
      </c>
      <c r="C79" s="286" t="s">
        <v>632</v>
      </c>
      <c r="D79" s="440" t="s">
        <v>699</v>
      </c>
      <c r="E79" s="408">
        <v>177.75</v>
      </c>
      <c r="F79" s="408">
        <v>20.15</v>
      </c>
      <c r="G79" s="408">
        <v>0</v>
      </c>
      <c r="H79" s="408">
        <v>177.75</v>
      </c>
      <c r="I79" s="286"/>
      <c r="J79" s="70"/>
    </row>
    <row r="80" s="421" customFormat="1" ht="32.1" customHeight="1" spans="1:10">
      <c r="A80" s="216">
        <v>69</v>
      </c>
      <c r="B80" s="286" t="s">
        <v>696</v>
      </c>
      <c r="C80" s="286" t="s">
        <v>632</v>
      </c>
      <c r="D80" s="441" t="s">
        <v>700</v>
      </c>
      <c r="E80" s="408">
        <v>0</v>
      </c>
      <c r="F80" s="408">
        <v>5</v>
      </c>
      <c r="G80" s="408">
        <v>0</v>
      </c>
      <c r="H80" s="408">
        <v>0</v>
      </c>
      <c r="I80" s="286"/>
      <c r="J80" s="70"/>
    </row>
    <row r="81" s="421" customFormat="1" ht="32.1" customHeight="1" spans="1:10">
      <c r="A81" s="216">
        <v>70</v>
      </c>
      <c r="B81" s="286" t="s">
        <v>696</v>
      </c>
      <c r="C81" s="286" t="s">
        <v>632</v>
      </c>
      <c r="D81" s="442" t="s">
        <v>701</v>
      </c>
      <c r="E81" s="408">
        <v>0</v>
      </c>
      <c r="F81" s="408">
        <v>113</v>
      </c>
      <c r="G81" s="408">
        <v>79.34</v>
      </c>
      <c r="H81" s="408">
        <v>79.34</v>
      </c>
      <c r="I81" s="286" t="s">
        <v>607</v>
      </c>
      <c r="J81" s="70"/>
    </row>
    <row r="82" s="421" customFormat="1" ht="32.1" customHeight="1" spans="1:10">
      <c r="A82" s="216">
        <v>71</v>
      </c>
      <c r="B82" s="286" t="s">
        <v>696</v>
      </c>
      <c r="C82" s="286" t="s">
        <v>632</v>
      </c>
      <c r="D82" s="440" t="s">
        <v>702</v>
      </c>
      <c r="E82" s="408">
        <v>2.5</v>
      </c>
      <c r="F82" s="408">
        <v>3</v>
      </c>
      <c r="G82" s="408">
        <v>0</v>
      </c>
      <c r="H82" s="408">
        <v>2.5</v>
      </c>
      <c r="I82" s="286"/>
      <c r="J82" s="70"/>
    </row>
    <row r="83" s="421" customFormat="1" ht="32.1" customHeight="1" spans="1:10">
      <c r="A83" s="216">
        <v>72</v>
      </c>
      <c r="B83" s="286" t="s">
        <v>696</v>
      </c>
      <c r="C83" s="286" t="s">
        <v>632</v>
      </c>
      <c r="D83" s="443" t="s">
        <v>703</v>
      </c>
      <c r="E83" s="408">
        <v>0</v>
      </c>
      <c r="F83" s="408">
        <v>3</v>
      </c>
      <c r="G83" s="408">
        <v>0</v>
      </c>
      <c r="H83" s="408">
        <v>0</v>
      </c>
      <c r="I83" s="286"/>
      <c r="J83" s="70"/>
    </row>
    <row r="84" s="421" customFormat="1" ht="32.1" customHeight="1" spans="1:10">
      <c r="A84" s="216">
        <v>73</v>
      </c>
      <c r="B84" s="286" t="s">
        <v>696</v>
      </c>
      <c r="C84" s="286" t="s">
        <v>632</v>
      </c>
      <c r="D84" s="440" t="s">
        <v>704</v>
      </c>
      <c r="E84" s="408">
        <v>20.52</v>
      </c>
      <c r="F84" s="408">
        <v>2.41</v>
      </c>
      <c r="G84" s="408">
        <v>2.41</v>
      </c>
      <c r="H84" s="408">
        <v>22.93</v>
      </c>
      <c r="I84" s="286"/>
      <c r="J84" s="70"/>
    </row>
    <row r="85" s="421" customFormat="1" ht="32.1" customHeight="1" spans="1:10">
      <c r="A85" s="216">
        <v>74</v>
      </c>
      <c r="B85" s="286" t="s">
        <v>696</v>
      </c>
      <c r="C85" s="286" t="s">
        <v>632</v>
      </c>
      <c r="D85" s="440" t="s">
        <v>705</v>
      </c>
      <c r="E85" s="408">
        <v>126</v>
      </c>
      <c r="F85" s="408">
        <v>11.5</v>
      </c>
      <c r="G85" s="408">
        <v>11.5</v>
      </c>
      <c r="H85" s="408">
        <v>137.5</v>
      </c>
      <c r="I85" s="286" t="s">
        <v>588</v>
      </c>
      <c r="J85" s="70"/>
    </row>
    <row r="86" s="421" customFormat="1" ht="32.1" customHeight="1" spans="1:10">
      <c r="A86" s="216">
        <v>75</v>
      </c>
      <c r="B86" s="286" t="s">
        <v>706</v>
      </c>
      <c r="C86" s="286" t="s">
        <v>632</v>
      </c>
      <c r="D86" s="444" t="s">
        <v>707</v>
      </c>
      <c r="E86" s="408">
        <v>0</v>
      </c>
      <c r="F86" s="408">
        <v>143.51</v>
      </c>
      <c r="G86" s="408">
        <v>143.51</v>
      </c>
      <c r="H86" s="408">
        <v>143.51</v>
      </c>
      <c r="I86" s="286"/>
      <c r="J86" s="70"/>
    </row>
    <row r="87" s="421" customFormat="1" ht="32.1" customHeight="1" spans="1:10">
      <c r="A87" s="216">
        <v>76</v>
      </c>
      <c r="B87" s="286" t="s">
        <v>708</v>
      </c>
      <c r="C87" s="286" t="s">
        <v>636</v>
      </c>
      <c r="D87" s="445" t="s">
        <v>709</v>
      </c>
      <c r="E87" s="408">
        <v>25</v>
      </c>
      <c r="F87" s="408">
        <v>0</v>
      </c>
      <c r="G87" s="408">
        <v>-20</v>
      </c>
      <c r="H87" s="408">
        <v>5</v>
      </c>
      <c r="I87" s="286" t="s">
        <v>662</v>
      </c>
      <c r="J87" s="70"/>
    </row>
    <row r="88" s="421" customFormat="1" ht="32.1" customHeight="1" spans="1:10">
      <c r="A88" s="216">
        <v>77</v>
      </c>
      <c r="B88" s="286" t="s">
        <v>708</v>
      </c>
      <c r="C88" s="286" t="s">
        <v>632</v>
      </c>
      <c r="D88" s="441" t="s">
        <v>710</v>
      </c>
      <c r="E88" s="408">
        <v>0</v>
      </c>
      <c r="F88" s="408">
        <v>4</v>
      </c>
      <c r="G88" s="408">
        <v>0</v>
      </c>
      <c r="H88" s="408">
        <v>0</v>
      </c>
      <c r="I88" s="286"/>
      <c r="J88" s="70"/>
    </row>
    <row r="89" s="421" customFormat="1" ht="32.1" customHeight="1" spans="1:9">
      <c r="A89" s="216">
        <v>78</v>
      </c>
      <c r="B89" s="286" t="s">
        <v>711</v>
      </c>
      <c r="C89" s="286"/>
      <c r="D89" s="431" t="s">
        <v>712</v>
      </c>
      <c r="E89" s="408">
        <v>0</v>
      </c>
      <c r="F89" s="408">
        <v>348.57</v>
      </c>
      <c r="G89" s="408">
        <v>0</v>
      </c>
      <c r="H89" s="408">
        <v>0</v>
      </c>
      <c r="I89" s="286"/>
    </row>
    <row r="90" s="421" customFormat="1" ht="32.1" customHeight="1" spans="1:9">
      <c r="A90" s="216">
        <v>79</v>
      </c>
      <c r="B90" s="286" t="s">
        <v>713</v>
      </c>
      <c r="C90" s="286" t="s">
        <v>580</v>
      </c>
      <c r="D90" s="176" t="s">
        <v>714</v>
      </c>
      <c r="E90" s="408">
        <v>80</v>
      </c>
      <c r="F90" s="408">
        <v>-8.2</v>
      </c>
      <c r="G90" s="408">
        <v>-8.2</v>
      </c>
      <c r="H90" s="408">
        <v>71.8</v>
      </c>
      <c r="I90" s="286" t="s">
        <v>715</v>
      </c>
    </row>
    <row r="91" s="421" customFormat="1" ht="32.1" customHeight="1" spans="1:9">
      <c r="A91" s="216">
        <v>80</v>
      </c>
      <c r="B91" s="286" t="s">
        <v>716</v>
      </c>
      <c r="C91" s="286" t="s">
        <v>580</v>
      </c>
      <c r="D91" s="176" t="s">
        <v>717</v>
      </c>
      <c r="E91" s="408">
        <v>94.5</v>
      </c>
      <c r="F91" s="408">
        <v>4.32</v>
      </c>
      <c r="G91" s="408">
        <v>4.32</v>
      </c>
      <c r="H91" s="408">
        <v>98.82</v>
      </c>
      <c r="I91" s="286" t="s">
        <v>582</v>
      </c>
    </row>
    <row r="92" s="421" customFormat="1" ht="32.1" customHeight="1" spans="1:9">
      <c r="A92" s="216">
        <v>81</v>
      </c>
      <c r="B92" s="286" t="s">
        <v>716</v>
      </c>
      <c r="C92" s="286" t="s">
        <v>580</v>
      </c>
      <c r="D92" s="176" t="s">
        <v>718</v>
      </c>
      <c r="E92" s="408">
        <v>0</v>
      </c>
      <c r="F92" s="408">
        <v>0</v>
      </c>
      <c r="G92" s="408">
        <v>60</v>
      </c>
      <c r="H92" s="408">
        <v>60</v>
      </c>
      <c r="I92" s="286"/>
    </row>
    <row r="93" s="421" customFormat="1" ht="32.1" customHeight="1" spans="1:9">
      <c r="A93" s="216">
        <v>82</v>
      </c>
      <c r="B93" s="286" t="s">
        <v>719</v>
      </c>
      <c r="C93" s="286" t="s">
        <v>580</v>
      </c>
      <c r="D93" s="176" t="s">
        <v>720</v>
      </c>
      <c r="E93" s="408">
        <v>0</v>
      </c>
      <c r="F93" s="408">
        <v>35</v>
      </c>
      <c r="G93" s="408">
        <v>35</v>
      </c>
      <c r="H93" s="408">
        <v>35</v>
      </c>
      <c r="I93" s="286" t="s">
        <v>721</v>
      </c>
    </row>
    <row r="94" s="421" customFormat="1" ht="32.1" customHeight="1" spans="1:9">
      <c r="A94" s="216">
        <v>83</v>
      </c>
      <c r="B94" s="286" t="s">
        <v>722</v>
      </c>
      <c r="C94" s="286" t="s">
        <v>580</v>
      </c>
      <c r="D94" s="176" t="s">
        <v>723</v>
      </c>
      <c r="E94" s="408">
        <v>4</v>
      </c>
      <c r="F94" s="408">
        <v>1</v>
      </c>
      <c r="G94" s="408">
        <v>0</v>
      </c>
      <c r="H94" s="408">
        <v>4</v>
      </c>
      <c r="I94" s="286"/>
    </row>
    <row r="95" s="421" customFormat="1" ht="32.1" customHeight="1" spans="1:9">
      <c r="A95" s="216">
        <v>84</v>
      </c>
      <c r="B95" s="286" t="s">
        <v>722</v>
      </c>
      <c r="C95" s="286" t="s">
        <v>580</v>
      </c>
      <c r="D95" s="176" t="s">
        <v>724</v>
      </c>
      <c r="E95" s="408">
        <v>12</v>
      </c>
      <c r="F95" s="408">
        <v>-6</v>
      </c>
      <c r="G95" s="408">
        <v>-6</v>
      </c>
      <c r="H95" s="408">
        <v>6</v>
      </c>
      <c r="I95" s="286" t="s">
        <v>725</v>
      </c>
    </row>
    <row r="96" s="421" customFormat="1" ht="32.1" customHeight="1" spans="1:9">
      <c r="A96" s="216">
        <v>85</v>
      </c>
      <c r="B96" s="286" t="s">
        <v>722</v>
      </c>
      <c r="C96" s="286" t="s">
        <v>580</v>
      </c>
      <c r="D96" s="176" t="s">
        <v>726</v>
      </c>
      <c r="E96" s="408">
        <v>0</v>
      </c>
      <c r="F96" s="408">
        <v>12</v>
      </c>
      <c r="G96" s="408">
        <v>6</v>
      </c>
      <c r="H96" s="408">
        <v>6</v>
      </c>
      <c r="I96" s="286" t="s">
        <v>607</v>
      </c>
    </row>
    <row r="97" s="421" customFormat="1" ht="32.1" customHeight="1" spans="1:9">
      <c r="A97" s="216">
        <v>86</v>
      </c>
      <c r="B97" s="286" t="s">
        <v>727</v>
      </c>
      <c r="C97" s="286" t="s">
        <v>632</v>
      </c>
      <c r="D97" s="446" t="s">
        <v>728</v>
      </c>
      <c r="E97" s="408">
        <v>0</v>
      </c>
      <c r="F97" s="408">
        <v>18</v>
      </c>
      <c r="G97" s="408">
        <v>0</v>
      </c>
      <c r="H97" s="408">
        <v>0</v>
      </c>
      <c r="I97" s="286" t="s">
        <v>729</v>
      </c>
    </row>
    <row r="98" s="421" customFormat="1" ht="32.1" customHeight="1" spans="1:9">
      <c r="A98" s="216">
        <v>87</v>
      </c>
      <c r="B98" s="286" t="s">
        <v>727</v>
      </c>
      <c r="C98" s="286" t="s">
        <v>632</v>
      </c>
      <c r="D98" s="433" t="s">
        <v>730</v>
      </c>
      <c r="E98" s="408">
        <v>37.39</v>
      </c>
      <c r="F98" s="408">
        <v>-0.724</v>
      </c>
      <c r="G98" s="408">
        <v>-0.724</v>
      </c>
      <c r="H98" s="408">
        <v>36.666</v>
      </c>
      <c r="I98" s="286"/>
    </row>
    <row r="99" s="421" customFormat="1" ht="32.1" customHeight="1" spans="1:9">
      <c r="A99" s="216">
        <v>88</v>
      </c>
      <c r="B99" s="286" t="s">
        <v>727</v>
      </c>
      <c r="C99" s="286" t="s">
        <v>632</v>
      </c>
      <c r="D99" s="446" t="s">
        <v>731</v>
      </c>
      <c r="E99" s="408">
        <v>0</v>
      </c>
      <c r="F99" s="408">
        <v>221.4</v>
      </c>
      <c r="G99" s="408">
        <v>221.4</v>
      </c>
      <c r="H99" s="408">
        <v>221.4</v>
      </c>
      <c r="I99" s="286" t="s">
        <v>607</v>
      </c>
    </row>
    <row r="100" s="421" customFormat="1" ht="32.1" customHeight="1" spans="1:9">
      <c r="A100" s="216">
        <v>89</v>
      </c>
      <c r="B100" s="286" t="s">
        <v>727</v>
      </c>
      <c r="C100" s="286" t="s">
        <v>632</v>
      </c>
      <c r="D100" s="433" t="s">
        <v>732</v>
      </c>
      <c r="E100" s="408">
        <v>50</v>
      </c>
      <c r="F100" s="408">
        <v>6.1632</v>
      </c>
      <c r="G100" s="408">
        <v>6.2</v>
      </c>
      <c r="H100" s="408">
        <v>56.2</v>
      </c>
      <c r="I100" s="286" t="s">
        <v>733</v>
      </c>
    </row>
    <row r="101" s="421" customFormat="1" ht="32.1" customHeight="1" spans="1:9">
      <c r="A101" s="216">
        <v>90</v>
      </c>
      <c r="B101" s="286" t="s">
        <v>727</v>
      </c>
      <c r="C101" s="286" t="s">
        <v>632</v>
      </c>
      <c r="D101" s="433" t="s">
        <v>734</v>
      </c>
      <c r="E101" s="408">
        <v>65</v>
      </c>
      <c r="F101" s="408">
        <v>20</v>
      </c>
      <c r="G101" s="408">
        <v>0</v>
      </c>
      <c r="H101" s="408">
        <v>65</v>
      </c>
      <c r="I101" s="286"/>
    </row>
    <row r="102" s="421" customFormat="1" ht="32.1" customHeight="1" spans="1:9">
      <c r="A102" s="216">
        <v>91</v>
      </c>
      <c r="B102" s="286" t="s">
        <v>727</v>
      </c>
      <c r="C102" s="286" t="s">
        <v>632</v>
      </c>
      <c r="D102" s="433" t="s">
        <v>735</v>
      </c>
      <c r="E102" s="408">
        <v>63</v>
      </c>
      <c r="F102" s="408">
        <v>6.72</v>
      </c>
      <c r="G102" s="408">
        <v>3.36</v>
      </c>
      <c r="H102" s="408">
        <v>66.36</v>
      </c>
      <c r="I102" s="286" t="s">
        <v>582</v>
      </c>
    </row>
    <row r="103" s="421" customFormat="1" ht="32.1" customHeight="1" spans="1:9">
      <c r="A103" s="216">
        <v>92</v>
      </c>
      <c r="B103" s="286" t="s">
        <v>727</v>
      </c>
      <c r="C103" s="286" t="s">
        <v>632</v>
      </c>
      <c r="D103" s="433" t="s">
        <v>736</v>
      </c>
      <c r="E103" s="408">
        <v>3</v>
      </c>
      <c r="F103" s="408">
        <v>90</v>
      </c>
      <c r="G103" s="408">
        <v>0</v>
      </c>
      <c r="H103" s="408">
        <v>3</v>
      </c>
      <c r="I103" s="286"/>
    </row>
    <row r="104" s="421" customFormat="1" ht="32.1" customHeight="1" spans="1:9">
      <c r="A104" s="216">
        <v>93</v>
      </c>
      <c r="B104" s="286" t="s">
        <v>727</v>
      </c>
      <c r="C104" s="286" t="s">
        <v>632</v>
      </c>
      <c r="D104" s="433" t="s">
        <v>737</v>
      </c>
      <c r="E104" s="408">
        <v>18</v>
      </c>
      <c r="F104" s="408">
        <v>7.3968</v>
      </c>
      <c r="G104" s="408">
        <v>7.4</v>
      </c>
      <c r="H104" s="408">
        <v>25.4</v>
      </c>
      <c r="I104" s="286" t="s">
        <v>607</v>
      </c>
    </row>
    <row r="105" s="421" customFormat="1" ht="32.1" customHeight="1" spans="1:9">
      <c r="A105" s="216">
        <v>94</v>
      </c>
      <c r="B105" s="286" t="s">
        <v>738</v>
      </c>
      <c r="C105" s="286" t="s">
        <v>636</v>
      </c>
      <c r="D105" s="431" t="s">
        <v>739</v>
      </c>
      <c r="E105" s="408">
        <v>35</v>
      </c>
      <c r="F105" s="408">
        <v>0</v>
      </c>
      <c r="G105" s="408">
        <v>-35</v>
      </c>
      <c r="H105" s="408">
        <v>0</v>
      </c>
      <c r="I105" s="286" t="s">
        <v>740</v>
      </c>
    </row>
    <row r="106" s="421" customFormat="1" ht="32.1" customHeight="1" spans="1:9">
      <c r="A106" s="216">
        <v>95</v>
      </c>
      <c r="B106" s="286" t="s">
        <v>738</v>
      </c>
      <c r="C106" s="286" t="s">
        <v>636</v>
      </c>
      <c r="D106" s="431" t="s">
        <v>741</v>
      </c>
      <c r="E106" s="408">
        <v>0</v>
      </c>
      <c r="F106" s="408">
        <v>0.96</v>
      </c>
      <c r="G106" s="408">
        <v>0.96</v>
      </c>
      <c r="H106" s="408">
        <v>0.96</v>
      </c>
      <c r="I106" s="286" t="s">
        <v>582</v>
      </c>
    </row>
    <row r="107" s="421" customFormat="1" ht="32.1" customHeight="1" spans="1:9">
      <c r="A107" s="216">
        <v>96</v>
      </c>
      <c r="B107" s="286" t="s">
        <v>738</v>
      </c>
      <c r="C107" s="286" t="s">
        <v>636</v>
      </c>
      <c r="D107" s="431" t="s">
        <v>742</v>
      </c>
      <c r="E107" s="408">
        <v>0</v>
      </c>
      <c r="F107" s="408">
        <v>3.38</v>
      </c>
      <c r="G107" s="408">
        <v>1</v>
      </c>
      <c r="H107" s="408">
        <v>1</v>
      </c>
      <c r="I107" s="286" t="s">
        <v>743</v>
      </c>
    </row>
    <row r="108" s="421" customFormat="1" ht="32.1" customHeight="1" spans="1:9">
      <c r="A108" s="216">
        <v>97</v>
      </c>
      <c r="B108" s="286" t="s">
        <v>738</v>
      </c>
      <c r="C108" s="286" t="s">
        <v>636</v>
      </c>
      <c r="D108" s="431" t="s">
        <v>744</v>
      </c>
      <c r="E108" s="408">
        <v>0</v>
      </c>
      <c r="F108" s="408">
        <v>0.83</v>
      </c>
      <c r="G108" s="408">
        <v>0.83</v>
      </c>
      <c r="H108" s="408">
        <v>0.83</v>
      </c>
      <c r="I108" s="286" t="s">
        <v>745</v>
      </c>
    </row>
    <row r="109" s="421" customFormat="1" ht="32.1" customHeight="1" spans="1:9">
      <c r="A109" s="216">
        <v>98</v>
      </c>
      <c r="B109" s="286" t="s">
        <v>746</v>
      </c>
      <c r="C109" s="286" t="s">
        <v>580</v>
      </c>
      <c r="D109" s="176" t="s">
        <v>747</v>
      </c>
      <c r="E109" s="408">
        <v>67.5</v>
      </c>
      <c r="F109" s="408">
        <v>3.6</v>
      </c>
      <c r="G109" s="408">
        <v>3.6</v>
      </c>
      <c r="H109" s="408">
        <v>71.1</v>
      </c>
      <c r="I109" s="286" t="s">
        <v>582</v>
      </c>
    </row>
    <row r="110" s="421" customFormat="1" ht="32.1" customHeight="1" spans="1:9">
      <c r="A110" s="216">
        <v>99</v>
      </c>
      <c r="B110" s="286" t="s">
        <v>746</v>
      </c>
      <c r="C110" s="286" t="s">
        <v>580</v>
      </c>
      <c r="D110" s="176" t="s">
        <v>748</v>
      </c>
      <c r="E110" s="408">
        <v>45</v>
      </c>
      <c r="F110" s="408">
        <v>2.4</v>
      </c>
      <c r="G110" s="408">
        <v>2.4</v>
      </c>
      <c r="H110" s="408">
        <v>47.4</v>
      </c>
      <c r="I110" s="286" t="s">
        <v>582</v>
      </c>
    </row>
    <row r="111" s="421" customFormat="1" ht="32.1" customHeight="1" spans="1:9">
      <c r="A111" s="216">
        <v>100</v>
      </c>
      <c r="B111" s="286" t="s">
        <v>746</v>
      </c>
      <c r="C111" s="286" t="s">
        <v>580</v>
      </c>
      <c r="D111" s="176" t="s">
        <v>749</v>
      </c>
      <c r="E111" s="408">
        <v>0</v>
      </c>
      <c r="F111" s="408">
        <v>54.64</v>
      </c>
      <c r="G111" s="408">
        <v>0</v>
      </c>
      <c r="H111" s="408">
        <v>0</v>
      </c>
      <c r="I111" s="286"/>
    </row>
    <row r="112" s="421" customFormat="1" ht="32.1" customHeight="1" spans="1:9">
      <c r="A112" s="216">
        <v>101</v>
      </c>
      <c r="B112" s="286" t="s">
        <v>750</v>
      </c>
      <c r="C112" s="286" t="s">
        <v>636</v>
      </c>
      <c r="D112" s="431" t="s">
        <v>751</v>
      </c>
      <c r="E112" s="408">
        <v>0</v>
      </c>
      <c r="F112" s="408">
        <v>20</v>
      </c>
      <c r="G112" s="408">
        <v>5</v>
      </c>
      <c r="H112" s="408">
        <v>5</v>
      </c>
      <c r="I112" s="286" t="s">
        <v>607</v>
      </c>
    </row>
    <row r="113" s="421" customFormat="1" ht="32.1" customHeight="1" spans="1:9">
      <c r="A113" s="216">
        <v>102</v>
      </c>
      <c r="B113" s="286" t="s">
        <v>750</v>
      </c>
      <c r="C113" s="286" t="s">
        <v>580</v>
      </c>
      <c r="D113" s="176" t="s">
        <v>752</v>
      </c>
      <c r="E113" s="408">
        <v>20.72</v>
      </c>
      <c r="F113" s="408">
        <v>0.72</v>
      </c>
      <c r="G113" s="408">
        <v>0.72</v>
      </c>
      <c r="H113" s="408">
        <v>21.44</v>
      </c>
      <c r="I113" s="286" t="s">
        <v>582</v>
      </c>
    </row>
    <row r="114" s="421" customFormat="1" ht="32.1" customHeight="1" spans="1:9">
      <c r="A114" s="216">
        <v>103</v>
      </c>
      <c r="B114" s="286" t="s">
        <v>750</v>
      </c>
      <c r="C114" s="286" t="s">
        <v>580</v>
      </c>
      <c r="D114" s="176" t="s">
        <v>753</v>
      </c>
      <c r="E114" s="408">
        <v>0</v>
      </c>
      <c r="F114" s="408">
        <v>5</v>
      </c>
      <c r="G114" s="408">
        <v>5</v>
      </c>
      <c r="H114" s="408">
        <v>5</v>
      </c>
      <c r="I114" s="286" t="s">
        <v>607</v>
      </c>
    </row>
    <row r="115" s="421" customFormat="1" ht="32.1" customHeight="1" spans="1:9">
      <c r="A115" s="216">
        <v>104</v>
      </c>
      <c r="B115" s="286" t="s">
        <v>754</v>
      </c>
      <c r="C115" s="286" t="s">
        <v>580</v>
      </c>
      <c r="D115" s="176" t="s">
        <v>755</v>
      </c>
      <c r="E115" s="408">
        <v>30</v>
      </c>
      <c r="F115" s="408">
        <v>10</v>
      </c>
      <c r="G115" s="408">
        <v>10</v>
      </c>
      <c r="H115" s="408">
        <v>40</v>
      </c>
      <c r="I115" s="286" t="s">
        <v>756</v>
      </c>
    </row>
    <row r="116" s="421" customFormat="1" ht="32.1" customHeight="1" spans="1:9">
      <c r="A116" s="216">
        <v>105</v>
      </c>
      <c r="B116" s="286" t="s">
        <v>754</v>
      </c>
      <c r="C116" s="286" t="s">
        <v>580</v>
      </c>
      <c r="D116" s="176" t="s">
        <v>757</v>
      </c>
      <c r="E116" s="408">
        <v>32</v>
      </c>
      <c r="F116" s="408">
        <v>15</v>
      </c>
      <c r="G116" s="408">
        <v>15</v>
      </c>
      <c r="H116" s="408">
        <v>47</v>
      </c>
      <c r="I116" s="286" t="s">
        <v>756</v>
      </c>
    </row>
    <row r="117" s="421" customFormat="1" ht="32.1" customHeight="1" spans="1:9">
      <c r="A117" s="216">
        <v>106</v>
      </c>
      <c r="B117" s="286" t="s">
        <v>754</v>
      </c>
      <c r="C117" s="286" t="s">
        <v>580</v>
      </c>
      <c r="D117" s="176" t="s">
        <v>758</v>
      </c>
      <c r="E117" s="408">
        <v>0</v>
      </c>
      <c r="F117" s="408">
        <v>15</v>
      </c>
      <c r="G117" s="408">
        <v>15</v>
      </c>
      <c r="H117" s="408">
        <v>15</v>
      </c>
      <c r="I117" s="286" t="s">
        <v>756</v>
      </c>
    </row>
    <row r="118" s="421" customFormat="1" ht="32.1" customHeight="1" spans="1:9">
      <c r="A118" s="216">
        <v>107</v>
      </c>
      <c r="B118" s="286" t="s">
        <v>759</v>
      </c>
      <c r="C118" s="286" t="s">
        <v>632</v>
      </c>
      <c r="D118" s="433" t="s">
        <v>760</v>
      </c>
      <c r="E118" s="408">
        <v>59</v>
      </c>
      <c r="F118" s="408">
        <v>-59</v>
      </c>
      <c r="G118" s="408">
        <v>-59</v>
      </c>
      <c r="H118" s="408">
        <v>0</v>
      </c>
      <c r="I118" s="286"/>
    </row>
    <row r="119" s="421" customFormat="1" ht="32.1" customHeight="1" spans="1:10">
      <c r="A119" s="216">
        <v>108</v>
      </c>
      <c r="B119" s="286" t="s">
        <v>761</v>
      </c>
      <c r="C119" s="286" t="s">
        <v>627</v>
      </c>
      <c r="D119" s="445" t="s">
        <v>762</v>
      </c>
      <c r="E119" s="408">
        <v>13.5</v>
      </c>
      <c r="F119" s="408">
        <v>0.72</v>
      </c>
      <c r="G119" s="408">
        <v>0.72</v>
      </c>
      <c r="H119" s="408">
        <v>14.22</v>
      </c>
      <c r="I119" s="286" t="s">
        <v>582</v>
      </c>
      <c r="J119" s="70"/>
    </row>
    <row r="120" s="421" customFormat="1" ht="32.1" customHeight="1" spans="1:10">
      <c r="A120" s="216">
        <v>109</v>
      </c>
      <c r="B120" s="286" t="s">
        <v>761</v>
      </c>
      <c r="C120" s="286" t="s">
        <v>627</v>
      </c>
      <c r="D120" s="445" t="s">
        <v>763</v>
      </c>
      <c r="E120" s="408">
        <v>18</v>
      </c>
      <c r="F120" s="408">
        <v>0.96</v>
      </c>
      <c r="G120" s="408">
        <v>0.96</v>
      </c>
      <c r="H120" s="408">
        <v>18.96</v>
      </c>
      <c r="I120" s="286" t="s">
        <v>582</v>
      </c>
      <c r="J120" s="70"/>
    </row>
    <row r="121" s="421" customFormat="1" ht="32.1" customHeight="1" spans="1:10">
      <c r="A121" s="216">
        <v>110</v>
      </c>
      <c r="B121" s="286" t="s">
        <v>761</v>
      </c>
      <c r="C121" s="286" t="s">
        <v>627</v>
      </c>
      <c r="D121" s="445" t="s">
        <v>764</v>
      </c>
      <c r="E121" s="408">
        <v>2</v>
      </c>
      <c r="F121" s="408">
        <v>7</v>
      </c>
      <c r="G121" s="408">
        <v>7</v>
      </c>
      <c r="H121" s="408">
        <v>9</v>
      </c>
      <c r="I121" s="286"/>
      <c r="J121" s="70"/>
    </row>
    <row r="122" s="421" customFormat="1" ht="30" customHeight="1" spans="1:10">
      <c r="A122" s="216">
        <v>111</v>
      </c>
      <c r="B122" s="286" t="s">
        <v>761</v>
      </c>
      <c r="C122" s="286" t="s">
        <v>627</v>
      </c>
      <c r="D122" s="445" t="s">
        <v>765</v>
      </c>
      <c r="E122" s="408">
        <v>0</v>
      </c>
      <c r="F122" s="408">
        <v>37.57</v>
      </c>
      <c r="G122" s="408">
        <v>0</v>
      </c>
      <c r="H122" s="408">
        <v>0</v>
      </c>
      <c r="I122" s="286" t="s">
        <v>766</v>
      </c>
      <c r="J122" s="70"/>
    </row>
    <row r="123" s="421" customFormat="1" ht="30" customHeight="1" spans="1:10">
      <c r="A123" s="216">
        <v>112</v>
      </c>
      <c r="B123" s="286" t="s">
        <v>761</v>
      </c>
      <c r="C123" s="286" t="s">
        <v>627</v>
      </c>
      <c r="D123" s="445" t="s">
        <v>767</v>
      </c>
      <c r="E123" s="408">
        <v>0</v>
      </c>
      <c r="F123" s="408">
        <v>5.2</v>
      </c>
      <c r="G123" s="408">
        <v>5.2</v>
      </c>
      <c r="H123" s="408">
        <v>5.2</v>
      </c>
      <c r="I123" s="286" t="s">
        <v>607</v>
      </c>
      <c r="J123" s="70"/>
    </row>
    <row r="124" s="421" customFormat="1" ht="31" customHeight="1" spans="1:10">
      <c r="A124" s="216">
        <v>113</v>
      </c>
      <c r="B124" s="286" t="s">
        <v>761</v>
      </c>
      <c r="C124" s="286" t="s">
        <v>627</v>
      </c>
      <c r="D124" s="445" t="s">
        <v>768</v>
      </c>
      <c r="E124" s="408">
        <v>0</v>
      </c>
      <c r="F124" s="408">
        <v>55.5</v>
      </c>
      <c r="G124" s="408">
        <v>20</v>
      </c>
      <c r="H124" s="408">
        <v>20</v>
      </c>
      <c r="I124" s="286" t="s">
        <v>607</v>
      </c>
      <c r="J124" s="70"/>
    </row>
    <row r="125" s="421" customFormat="1" ht="32.1" customHeight="1" spans="1:10">
      <c r="A125" s="216">
        <v>114</v>
      </c>
      <c r="B125" s="286" t="s">
        <v>761</v>
      </c>
      <c r="C125" s="286" t="s">
        <v>627</v>
      </c>
      <c r="D125" s="445" t="s">
        <v>769</v>
      </c>
      <c r="E125" s="408">
        <v>0</v>
      </c>
      <c r="F125" s="408">
        <v>170</v>
      </c>
      <c r="G125" s="408">
        <v>60</v>
      </c>
      <c r="H125" s="408">
        <v>60</v>
      </c>
      <c r="I125" s="286" t="s">
        <v>770</v>
      </c>
      <c r="J125" s="70"/>
    </row>
    <row r="126" s="421" customFormat="1" ht="32.1" customHeight="1" spans="1:10">
      <c r="A126" s="216">
        <v>115</v>
      </c>
      <c r="B126" s="286" t="s">
        <v>761</v>
      </c>
      <c r="C126" s="286" t="s">
        <v>627</v>
      </c>
      <c r="D126" s="445" t="s">
        <v>771</v>
      </c>
      <c r="E126" s="408">
        <v>0</v>
      </c>
      <c r="F126" s="408">
        <v>160</v>
      </c>
      <c r="G126" s="408">
        <v>0</v>
      </c>
      <c r="H126" s="408">
        <v>0</v>
      </c>
      <c r="I126" s="286"/>
      <c r="J126" s="70"/>
    </row>
    <row r="127" s="421" customFormat="1" ht="36" customHeight="1" spans="1:10">
      <c r="A127" s="216">
        <v>116</v>
      </c>
      <c r="B127" s="286" t="s">
        <v>761</v>
      </c>
      <c r="C127" s="286" t="s">
        <v>627</v>
      </c>
      <c r="D127" s="445" t="s">
        <v>772</v>
      </c>
      <c r="E127" s="408">
        <v>0</v>
      </c>
      <c r="F127" s="408">
        <v>1713.941582</v>
      </c>
      <c r="G127" s="408">
        <v>0</v>
      </c>
      <c r="H127" s="408">
        <v>0</v>
      </c>
      <c r="I127" s="286"/>
      <c r="J127" s="70"/>
    </row>
    <row r="128" s="421" customFormat="1" ht="32.1" customHeight="1" spans="1:10">
      <c r="A128" s="216">
        <v>117</v>
      </c>
      <c r="B128" s="286" t="s">
        <v>761</v>
      </c>
      <c r="C128" s="286" t="s">
        <v>627</v>
      </c>
      <c r="D128" s="445" t="s">
        <v>773</v>
      </c>
      <c r="E128" s="408">
        <v>5</v>
      </c>
      <c r="F128" s="408">
        <v>3</v>
      </c>
      <c r="G128" s="408">
        <v>3</v>
      </c>
      <c r="H128" s="408">
        <v>8</v>
      </c>
      <c r="I128" s="286" t="s">
        <v>607</v>
      </c>
      <c r="J128" s="70"/>
    </row>
    <row r="129" s="421" customFormat="1" ht="32.1" customHeight="1" spans="1:10">
      <c r="A129" s="216">
        <v>118</v>
      </c>
      <c r="B129" s="286" t="s">
        <v>761</v>
      </c>
      <c r="C129" s="286" t="s">
        <v>627</v>
      </c>
      <c r="D129" s="445" t="s">
        <v>774</v>
      </c>
      <c r="E129" s="408">
        <v>0</v>
      </c>
      <c r="F129" s="408">
        <v>80</v>
      </c>
      <c r="G129" s="408">
        <v>80</v>
      </c>
      <c r="H129" s="408">
        <v>80</v>
      </c>
      <c r="I129" s="286"/>
      <c r="J129" s="70"/>
    </row>
    <row r="130" s="421" customFormat="1" ht="32.1" customHeight="1" spans="1:10">
      <c r="A130" s="216">
        <v>119</v>
      </c>
      <c r="B130" s="286" t="s">
        <v>761</v>
      </c>
      <c r="C130" s="286" t="s">
        <v>627</v>
      </c>
      <c r="D130" s="431" t="s">
        <v>775</v>
      </c>
      <c r="E130" s="408">
        <v>9</v>
      </c>
      <c r="F130" s="408">
        <v>0.48</v>
      </c>
      <c r="G130" s="408">
        <v>0.48</v>
      </c>
      <c r="H130" s="408">
        <v>9.48</v>
      </c>
      <c r="I130" s="286" t="s">
        <v>582</v>
      </c>
      <c r="J130" s="70"/>
    </row>
    <row r="131" s="421" customFormat="1" ht="32.1" customHeight="1" spans="1:10">
      <c r="A131" s="216">
        <v>120</v>
      </c>
      <c r="B131" s="286" t="s">
        <v>761</v>
      </c>
      <c r="C131" s="286" t="s">
        <v>627</v>
      </c>
      <c r="D131" s="431" t="s">
        <v>776</v>
      </c>
      <c r="E131" s="408">
        <v>9</v>
      </c>
      <c r="F131" s="408">
        <v>0.48</v>
      </c>
      <c r="G131" s="408">
        <v>0.48</v>
      </c>
      <c r="H131" s="408">
        <v>9.48</v>
      </c>
      <c r="I131" s="286" t="s">
        <v>582</v>
      </c>
      <c r="J131" s="70"/>
    </row>
    <row r="132" s="421" customFormat="1" ht="34" customHeight="1" spans="1:10">
      <c r="A132" s="216">
        <v>121</v>
      </c>
      <c r="B132" s="286" t="s">
        <v>777</v>
      </c>
      <c r="C132" s="286" t="s">
        <v>627</v>
      </c>
      <c r="D132" s="445" t="s">
        <v>778</v>
      </c>
      <c r="E132" s="408">
        <v>0</v>
      </c>
      <c r="F132" s="408">
        <v>0.324357</v>
      </c>
      <c r="G132" s="408">
        <v>0.324357</v>
      </c>
      <c r="H132" s="408">
        <v>0.324357</v>
      </c>
      <c r="I132" s="286" t="s">
        <v>607</v>
      </c>
      <c r="J132" s="70"/>
    </row>
    <row r="133" s="421" customFormat="1" ht="32.1" customHeight="1" spans="1:10">
      <c r="A133" s="216">
        <v>122</v>
      </c>
      <c r="B133" s="286" t="s">
        <v>779</v>
      </c>
      <c r="C133" s="286" t="s">
        <v>627</v>
      </c>
      <c r="D133" s="445" t="s">
        <v>780</v>
      </c>
      <c r="E133" s="408">
        <v>0</v>
      </c>
      <c r="F133" s="408">
        <v>20</v>
      </c>
      <c r="G133" s="408">
        <v>0</v>
      </c>
      <c r="H133" s="408">
        <v>0</v>
      </c>
      <c r="I133" s="448"/>
      <c r="J133" s="70"/>
    </row>
    <row r="134" s="421" customFormat="1" ht="32.1" customHeight="1" spans="1:10">
      <c r="A134" s="216">
        <v>123</v>
      </c>
      <c r="B134" s="286" t="s">
        <v>779</v>
      </c>
      <c r="C134" s="286" t="s">
        <v>627</v>
      </c>
      <c r="D134" s="447" t="s">
        <v>781</v>
      </c>
      <c r="E134" s="408">
        <v>0</v>
      </c>
      <c r="F134" s="408">
        <v>490</v>
      </c>
      <c r="G134" s="408">
        <v>0</v>
      </c>
      <c r="H134" s="408">
        <v>0</v>
      </c>
      <c r="I134" s="286"/>
      <c r="J134" s="70"/>
    </row>
    <row r="135" s="421" customFormat="1" ht="32.1" customHeight="1" spans="1:10">
      <c r="A135" s="216">
        <v>124</v>
      </c>
      <c r="B135" s="286" t="s">
        <v>779</v>
      </c>
      <c r="C135" s="286" t="s">
        <v>627</v>
      </c>
      <c r="D135" s="447" t="s">
        <v>782</v>
      </c>
      <c r="E135" s="408">
        <v>0</v>
      </c>
      <c r="F135" s="408">
        <v>39.198812</v>
      </c>
      <c r="G135" s="408">
        <v>39.2</v>
      </c>
      <c r="H135" s="408">
        <v>39.2</v>
      </c>
      <c r="I135" s="286" t="s">
        <v>783</v>
      </c>
      <c r="J135" s="70"/>
    </row>
    <row r="136" s="421" customFormat="1" ht="36" customHeight="1" spans="1:9">
      <c r="A136" s="216">
        <v>125</v>
      </c>
      <c r="B136" s="286" t="s">
        <v>784</v>
      </c>
      <c r="C136" s="286" t="s">
        <v>627</v>
      </c>
      <c r="D136" s="431" t="s">
        <v>785</v>
      </c>
      <c r="E136" s="408">
        <v>194.4</v>
      </c>
      <c r="F136" s="408">
        <v>80.4</v>
      </c>
      <c r="G136" s="408">
        <v>80.4</v>
      </c>
      <c r="H136" s="408">
        <v>274.8</v>
      </c>
      <c r="I136" s="286" t="s">
        <v>607</v>
      </c>
    </row>
    <row r="137" s="421" customFormat="1" ht="36" customHeight="1" spans="1:9">
      <c r="A137" s="216">
        <v>126</v>
      </c>
      <c r="B137" s="286" t="s">
        <v>784</v>
      </c>
      <c r="C137" s="286" t="s">
        <v>632</v>
      </c>
      <c r="D137" s="433" t="s">
        <v>786</v>
      </c>
      <c r="E137" s="408">
        <v>200</v>
      </c>
      <c r="F137" s="408">
        <v>200</v>
      </c>
      <c r="G137" s="408">
        <v>130</v>
      </c>
      <c r="H137" s="408">
        <v>330</v>
      </c>
      <c r="I137" s="286" t="s">
        <v>607</v>
      </c>
    </row>
    <row r="138" s="421" customFormat="1" ht="36" customHeight="1" spans="1:9">
      <c r="A138" s="216">
        <v>127</v>
      </c>
      <c r="B138" s="286" t="s">
        <v>784</v>
      </c>
      <c r="C138" s="286" t="s">
        <v>632</v>
      </c>
      <c r="D138" s="433" t="s">
        <v>787</v>
      </c>
      <c r="E138" s="408">
        <v>400</v>
      </c>
      <c r="F138" s="408">
        <v>400</v>
      </c>
      <c r="G138" s="408">
        <v>350</v>
      </c>
      <c r="H138" s="408">
        <v>750</v>
      </c>
      <c r="I138" s="286" t="s">
        <v>607</v>
      </c>
    </row>
    <row r="139" s="421" customFormat="1" ht="32.1" customHeight="1" spans="1:9">
      <c r="A139" s="216">
        <v>128</v>
      </c>
      <c r="B139" s="286" t="s">
        <v>784</v>
      </c>
      <c r="C139" s="286" t="s">
        <v>632</v>
      </c>
      <c r="D139" s="433" t="s">
        <v>788</v>
      </c>
      <c r="E139" s="408">
        <v>10</v>
      </c>
      <c r="F139" s="408">
        <v>5</v>
      </c>
      <c r="G139" s="408">
        <v>0</v>
      </c>
      <c r="H139" s="408">
        <v>10</v>
      </c>
      <c r="I139" s="286" t="s">
        <v>789</v>
      </c>
    </row>
    <row r="140" s="421" customFormat="1" ht="32.1" customHeight="1" spans="1:9">
      <c r="A140" s="216">
        <v>129</v>
      </c>
      <c r="B140" s="286" t="s">
        <v>784</v>
      </c>
      <c r="C140" s="286" t="s">
        <v>632</v>
      </c>
      <c r="D140" s="446" t="s">
        <v>790</v>
      </c>
      <c r="E140" s="408">
        <v>0</v>
      </c>
      <c r="F140" s="408">
        <v>1</v>
      </c>
      <c r="G140" s="408">
        <v>0</v>
      </c>
      <c r="H140" s="408">
        <v>0</v>
      </c>
      <c r="I140" s="286"/>
    </row>
    <row r="141" s="421" customFormat="1" ht="32.1" customHeight="1" spans="1:9">
      <c r="A141" s="216">
        <v>130</v>
      </c>
      <c r="B141" s="286" t="s">
        <v>784</v>
      </c>
      <c r="C141" s="286" t="s">
        <v>632</v>
      </c>
      <c r="D141" s="446" t="s">
        <v>791</v>
      </c>
      <c r="E141" s="408">
        <v>0</v>
      </c>
      <c r="F141" s="408">
        <v>5.2</v>
      </c>
      <c r="G141" s="408">
        <v>0</v>
      </c>
      <c r="H141" s="408">
        <v>0</v>
      </c>
      <c r="I141" s="286" t="s">
        <v>792</v>
      </c>
    </row>
    <row r="142" s="421" customFormat="1" ht="32.1" customHeight="1" spans="1:9">
      <c r="A142" s="216">
        <v>131</v>
      </c>
      <c r="B142" s="286" t="s">
        <v>784</v>
      </c>
      <c r="C142" s="286" t="s">
        <v>632</v>
      </c>
      <c r="D142" s="446" t="s">
        <v>793</v>
      </c>
      <c r="E142" s="408">
        <v>0</v>
      </c>
      <c r="F142" s="408">
        <v>38</v>
      </c>
      <c r="G142" s="408">
        <v>0</v>
      </c>
      <c r="H142" s="408">
        <v>0</v>
      </c>
      <c r="I142" s="286" t="s">
        <v>792</v>
      </c>
    </row>
    <row r="143" s="421" customFormat="1" ht="32.1" customHeight="1" spans="1:9">
      <c r="A143" s="216">
        <v>132</v>
      </c>
      <c r="B143" s="286" t="s">
        <v>784</v>
      </c>
      <c r="C143" s="286" t="s">
        <v>632</v>
      </c>
      <c r="D143" s="433" t="s">
        <v>794</v>
      </c>
      <c r="E143" s="408">
        <v>190.46</v>
      </c>
      <c r="F143" s="408">
        <v>0</v>
      </c>
      <c r="G143" s="408">
        <v>-1.92</v>
      </c>
      <c r="H143" s="408">
        <v>188.54</v>
      </c>
      <c r="I143" s="286" t="s">
        <v>795</v>
      </c>
    </row>
    <row r="144" s="421" customFormat="1" ht="32.1" customHeight="1" spans="1:9">
      <c r="A144" s="216">
        <v>133</v>
      </c>
      <c r="B144" s="286" t="s">
        <v>784</v>
      </c>
      <c r="C144" s="286" t="s">
        <v>632</v>
      </c>
      <c r="D144" s="446" t="s">
        <v>796</v>
      </c>
      <c r="E144" s="408">
        <v>0</v>
      </c>
      <c r="F144" s="408">
        <v>1.92</v>
      </c>
      <c r="G144" s="408">
        <v>1.92</v>
      </c>
      <c r="H144" s="408">
        <v>1.92</v>
      </c>
      <c r="I144" s="286" t="s">
        <v>582</v>
      </c>
    </row>
    <row r="145" s="421" customFormat="1" ht="32.1" customHeight="1" spans="1:9">
      <c r="A145" s="216">
        <v>134</v>
      </c>
      <c r="B145" s="286" t="s">
        <v>784</v>
      </c>
      <c r="C145" s="286" t="s">
        <v>632</v>
      </c>
      <c r="D145" s="446" t="s">
        <v>797</v>
      </c>
      <c r="E145" s="408">
        <v>0</v>
      </c>
      <c r="F145" s="408">
        <v>8.88</v>
      </c>
      <c r="G145" s="408">
        <v>8.88</v>
      </c>
      <c r="H145" s="408">
        <v>8.88</v>
      </c>
      <c r="I145" s="286" t="s">
        <v>582</v>
      </c>
    </row>
    <row r="146" s="421" customFormat="1" ht="32.1" customHeight="1" spans="1:9">
      <c r="A146" s="216">
        <v>135</v>
      </c>
      <c r="B146" s="286" t="s">
        <v>784</v>
      </c>
      <c r="C146" s="286" t="s">
        <v>632</v>
      </c>
      <c r="D146" s="446" t="s">
        <v>798</v>
      </c>
      <c r="E146" s="408">
        <v>8.15</v>
      </c>
      <c r="F146" s="408">
        <v>29.85</v>
      </c>
      <c r="G146" s="408">
        <v>29.85</v>
      </c>
      <c r="H146" s="408">
        <v>38</v>
      </c>
      <c r="I146" s="286" t="s">
        <v>607</v>
      </c>
    </row>
    <row r="147" s="421" customFormat="1" ht="32.1" customHeight="1" spans="1:10">
      <c r="A147" s="216">
        <v>136</v>
      </c>
      <c r="B147" s="286" t="s">
        <v>799</v>
      </c>
      <c r="C147" s="286" t="s">
        <v>580</v>
      </c>
      <c r="D147" s="65" t="s">
        <v>800</v>
      </c>
      <c r="E147" s="408">
        <v>36</v>
      </c>
      <c r="F147" s="408">
        <v>2.88</v>
      </c>
      <c r="G147" s="408">
        <v>2.88</v>
      </c>
      <c r="H147" s="408">
        <v>38.88</v>
      </c>
      <c r="I147" s="286" t="s">
        <v>582</v>
      </c>
      <c r="J147" s="70"/>
    </row>
    <row r="148" s="421" customFormat="1" ht="32.1" customHeight="1" spans="1:9">
      <c r="A148" s="216">
        <v>137</v>
      </c>
      <c r="B148" s="286" t="s">
        <v>801</v>
      </c>
      <c r="C148" s="286" t="s">
        <v>580</v>
      </c>
      <c r="D148" s="176" t="s">
        <v>800</v>
      </c>
      <c r="E148" s="408">
        <v>67.5</v>
      </c>
      <c r="F148" s="408">
        <v>3.6</v>
      </c>
      <c r="G148" s="408">
        <v>3.6</v>
      </c>
      <c r="H148" s="408">
        <v>71.1</v>
      </c>
      <c r="I148" s="286" t="s">
        <v>582</v>
      </c>
    </row>
    <row r="149" s="421" customFormat="1" ht="32.1" customHeight="1" spans="1:9">
      <c r="A149" s="216">
        <v>138</v>
      </c>
      <c r="B149" s="286" t="s">
        <v>801</v>
      </c>
      <c r="C149" s="286" t="s">
        <v>580</v>
      </c>
      <c r="D149" s="176" t="s">
        <v>802</v>
      </c>
      <c r="E149" s="408">
        <v>27</v>
      </c>
      <c r="F149" s="408">
        <v>1.44</v>
      </c>
      <c r="G149" s="408">
        <v>1.44</v>
      </c>
      <c r="H149" s="408">
        <v>28.44</v>
      </c>
      <c r="I149" s="286" t="s">
        <v>582</v>
      </c>
    </row>
    <row r="150" s="421" customFormat="1" ht="32.1" customHeight="1" spans="1:9">
      <c r="A150" s="216">
        <v>139</v>
      </c>
      <c r="B150" s="286" t="s">
        <v>803</v>
      </c>
      <c r="C150" s="286" t="s">
        <v>580</v>
      </c>
      <c r="D150" s="176" t="s">
        <v>804</v>
      </c>
      <c r="E150" s="408">
        <v>786</v>
      </c>
      <c r="F150" s="408">
        <v>407.28</v>
      </c>
      <c r="G150" s="408">
        <v>407.28</v>
      </c>
      <c r="H150" s="408">
        <v>1193.28</v>
      </c>
      <c r="I150" s="286" t="s">
        <v>607</v>
      </c>
    </row>
    <row r="151" s="421" customFormat="1" ht="32.1" customHeight="1" spans="1:9">
      <c r="A151" s="216">
        <v>140</v>
      </c>
      <c r="B151" s="286" t="s">
        <v>803</v>
      </c>
      <c r="C151" s="286" t="s">
        <v>580</v>
      </c>
      <c r="D151" s="176" t="s">
        <v>805</v>
      </c>
      <c r="E151" s="408">
        <v>0</v>
      </c>
      <c r="F151" s="408">
        <v>13.92</v>
      </c>
      <c r="G151" s="408">
        <v>13.92</v>
      </c>
      <c r="H151" s="408">
        <v>13.92</v>
      </c>
      <c r="I151" s="286" t="s">
        <v>806</v>
      </c>
    </row>
    <row r="152" s="421" customFormat="1" ht="32.1" customHeight="1" spans="1:9">
      <c r="A152" s="216">
        <v>141</v>
      </c>
      <c r="B152" s="286" t="s">
        <v>803</v>
      </c>
      <c r="C152" s="286" t="s">
        <v>580</v>
      </c>
      <c r="D152" s="176" t="s">
        <v>807</v>
      </c>
      <c r="E152" s="408">
        <v>0</v>
      </c>
      <c r="F152" s="408">
        <v>95</v>
      </c>
      <c r="G152" s="408">
        <v>95</v>
      </c>
      <c r="H152" s="408">
        <v>95</v>
      </c>
      <c r="I152" s="286" t="s">
        <v>808</v>
      </c>
    </row>
    <row r="153" s="421" customFormat="1" ht="32.1" customHeight="1" spans="1:9">
      <c r="A153" s="216">
        <v>142</v>
      </c>
      <c r="B153" s="286" t="s">
        <v>809</v>
      </c>
      <c r="C153" s="286" t="s">
        <v>674</v>
      </c>
      <c r="D153" s="431" t="s">
        <v>810</v>
      </c>
      <c r="E153" s="408">
        <v>100</v>
      </c>
      <c r="F153" s="408">
        <v>-100</v>
      </c>
      <c r="G153" s="408">
        <v>-100</v>
      </c>
      <c r="H153" s="408">
        <v>0</v>
      </c>
      <c r="I153" s="286"/>
    </row>
    <row r="154" s="421" customFormat="1" ht="32.1" customHeight="1" spans="1:9">
      <c r="A154" s="216">
        <v>143</v>
      </c>
      <c r="B154" s="286" t="s">
        <v>809</v>
      </c>
      <c r="C154" s="286" t="s">
        <v>674</v>
      </c>
      <c r="D154" s="439" t="s">
        <v>811</v>
      </c>
      <c r="E154" s="408">
        <v>0</v>
      </c>
      <c r="F154" s="408">
        <v>4.85</v>
      </c>
      <c r="G154" s="408">
        <v>4.85</v>
      </c>
      <c r="H154" s="408">
        <v>4.85</v>
      </c>
      <c r="I154" s="286" t="s">
        <v>812</v>
      </c>
    </row>
    <row r="155" s="421" customFormat="1" ht="32.1" customHeight="1" spans="1:9">
      <c r="A155" s="216">
        <v>144</v>
      </c>
      <c r="B155" s="286" t="s">
        <v>813</v>
      </c>
      <c r="C155" s="286" t="s">
        <v>604</v>
      </c>
      <c r="D155" s="431" t="s">
        <v>814</v>
      </c>
      <c r="E155" s="408">
        <v>0</v>
      </c>
      <c r="F155" s="408">
        <v>1.533319</v>
      </c>
      <c r="G155" s="408">
        <v>1.533319</v>
      </c>
      <c r="H155" s="408">
        <v>1.533319</v>
      </c>
      <c r="I155" s="286" t="s">
        <v>815</v>
      </c>
    </row>
    <row r="156" s="421" customFormat="1" ht="32.1" customHeight="1" spans="1:9">
      <c r="A156" s="216">
        <v>145</v>
      </c>
      <c r="B156" s="286" t="s">
        <v>813</v>
      </c>
      <c r="C156" s="286" t="s">
        <v>674</v>
      </c>
      <c r="D156" s="431" t="s">
        <v>816</v>
      </c>
      <c r="E156" s="408">
        <v>10</v>
      </c>
      <c r="F156" s="408">
        <v>5</v>
      </c>
      <c r="G156" s="408">
        <v>0</v>
      </c>
      <c r="H156" s="408">
        <v>10</v>
      </c>
      <c r="I156" s="286"/>
    </row>
    <row r="157" s="421" customFormat="1" ht="32.1" customHeight="1" spans="1:9">
      <c r="A157" s="216">
        <v>146</v>
      </c>
      <c r="B157" s="286" t="s">
        <v>813</v>
      </c>
      <c r="C157" s="286" t="s">
        <v>674</v>
      </c>
      <c r="D157" s="431" t="s">
        <v>817</v>
      </c>
      <c r="E157" s="408">
        <v>0</v>
      </c>
      <c r="F157" s="408">
        <v>15</v>
      </c>
      <c r="G157" s="408">
        <v>10</v>
      </c>
      <c r="H157" s="408">
        <v>10</v>
      </c>
      <c r="I157" s="286" t="s">
        <v>818</v>
      </c>
    </row>
    <row r="158" s="421" customFormat="1" ht="32.1" customHeight="1" spans="1:9">
      <c r="A158" s="216">
        <v>147</v>
      </c>
      <c r="B158" s="286" t="s">
        <v>813</v>
      </c>
      <c r="C158" s="286" t="s">
        <v>674</v>
      </c>
      <c r="D158" s="176" t="s">
        <v>819</v>
      </c>
      <c r="E158" s="408">
        <v>25</v>
      </c>
      <c r="F158" s="408">
        <v>5</v>
      </c>
      <c r="G158" s="408">
        <v>0</v>
      </c>
      <c r="H158" s="408">
        <v>25</v>
      </c>
      <c r="I158" s="286"/>
    </row>
    <row r="159" s="421" customFormat="1" ht="32.1" customHeight="1" spans="1:9">
      <c r="A159" s="216">
        <v>148</v>
      </c>
      <c r="B159" s="286" t="s">
        <v>820</v>
      </c>
      <c r="C159" s="286" t="s">
        <v>674</v>
      </c>
      <c r="D159" s="176" t="s">
        <v>821</v>
      </c>
      <c r="E159" s="408">
        <v>0</v>
      </c>
      <c r="F159" s="408">
        <v>40</v>
      </c>
      <c r="G159" s="408">
        <v>40</v>
      </c>
      <c r="H159" s="408">
        <v>40</v>
      </c>
      <c r="I159" s="286" t="s">
        <v>607</v>
      </c>
    </row>
    <row r="160" s="421" customFormat="1" ht="32.1" customHeight="1" spans="1:9">
      <c r="A160" s="216">
        <v>149</v>
      </c>
      <c r="B160" s="286" t="s">
        <v>820</v>
      </c>
      <c r="C160" s="286" t="s">
        <v>674</v>
      </c>
      <c r="D160" s="176" t="s">
        <v>822</v>
      </c>
      <c r="E160" s="408">
        <v>0</v>
      </c>
      <c r="F160" s="408">
        <v>0.88</v>
      </c>
      <c r="G160" s="408">
        <v>0.88</v>
      </c>
      <c r="H160" s="408">
        <v>0.88</v>
      </c>
      <c r="I160" s="286" t="s">
        <v>607</v>
      </c>
    </row>
    <row r="161" s="421" customFormat="1" ht="32.1" customHeight="1" spans="1:9">
      <c r="A161" s="216">
        <v>150</v>
      </c>
      <c r="B161" s="286" t="s">
        <v>820</v>
      </c>
      <c r="C161" s="286" t="s">
        <v>674</v>
      </c>
      <c r="D161" s="176" t="s">
        <v>823</v>
      </c>
      <c r="E161" s="408">
        <v>0</v>
      </c>
      <c r="F161" s="408">
        <v>207</v>
      </c>
      <c r="G161" s="408">
        <v>207</v>
      </c>
      <c r="H161" s="408">
        <v>207</v>
      </c>
      <c r="I161" s="286" t="s">
        <v>607</v>
      </c>
    </row>
    <row r="162" s="421" customFormat="1" ht="32.1" customHeight="1" spans="1:9">
      <c r="A162" s="216">
        <v>151</v>
      </c>
      <c r="B162" s="286" t="s">
        <v>820</v>
      </c>
      <c r="C162" s="286" t="s">
        <v>674</v>
      </c>
      <c r="D162" s="176" t="s">
        <v>824</v>
      </c>
      <c r="E162" s="408">
        <v>0</v>
      </c>
      <c r="F162" s="408">
        <v>300</v>
      </c>
      <c r="G162" s="408">
        <v>0</v>
      </c>
      <c r="H162" s="408">
        <v>0</v>
      </c>
      <c r="I162" s="286"/>
    </row>
    <row r="163" s="421" customFormat="1" ht="32.1" customHeight="1" spans="1:9">
      <c r="A163" s="216">
        <v>152</v>
      </c>
      <c r="B163" s="286" t="s">
        <v>820</v>
      </c>
      <c r="C163" s="286" t="s">
        <v>674</v>
      </c>
      <c r="D163" s="176" t="s">
        <v>825</v>
      </c>
      <c r="E163" s="408">
        <v>0</v>
      </c>
      <c r="F163" s="408">
        <v>150</v>
      </c>
      <c r="G163" s="408">
        <v>0</v>
      </c>
      <c r="H163" s="408">
        <v>0</v>
      </c>
      <c r="I163" s="286"/>
    </row>
    <row r="164" s="421" customFormat="1" ht="32.1" customHeight="1" spans="1:9">
      <c r="A164" s="216">
        <v>153</v>
      </c>
      <c r="B164" s="286" t="s">
        <v>820</v>
      </c>
      <c r="C164" s="286" t="s">
        <v>674</v>
      </c>
      <c r="D164" s="176" t="s">
        <v>826</v>
      </c>
      <c r="E164" s="408">
        <v>0</v>
      </c>
      <c r="F164" s="408">
        <v>277.53</v>
      </c>
      <c r="G164" s="408">
        <v>0</v>
      </c>
      <c r="H164" s="408">
        <v>0</v>
      </c>
      <c r="I164" s="286"/>
    </row>
    <row r="165" s="421" customFormat="1" ht="32.1" customHeight="1" spans="1:9">
      <c r="A165" s="216">
        <v>154</v>
      </c>
      <c r="B165" s="286" t="s">
        <v>820</v>
      </c>
      <c r="C165" s="286" t="s">
        <v>674</v>
      </c>
      <c r="D165" s="176" t="s">
        <v>827</v>
      </c>
      <c r="E165" s="408">
        <v>0</v>
      </c>
      <c r="F165" s="408">
        <v>89</v>
      </c>
      <c r="G165" s="408">
        <v>89</v>
      </c>
      <c r="H165" s="408">
        <v>89</v>
      </c>
      <c r="I165" s="286" t="s">
        <v>607</v>
      </c>
    </row>
    <row r="166" s="421" customFormat="1" ht="32.1" customHeight="1" spans="1:9">
      <c r="A166" s="216">
        <v>155</v>
      </c>
      <c r="B166" s="286" t="s">
        <v>820</v>
      </c>
      <c r="C166" s="286" t="s">
        <v>674</v>
      </c>
      <c r="D166" s="176" t="s">
        <v>828</v>
      </c>
      <c r="E166" s="408">
        <v>0</v>
      </c>
      <c r="F166" s="408">
        <v>200</v>
      </c>
      <c r="G166" s="408">
        <v>0</v>
      </c>
      <c r="H166" s="408">
        <v>0</v>
      </c>
      <c r="I166" s="286"/>
    </row>
    <row r="167" s="421" customFormat="1" ht="32.1" customHeight="1" spans="1:9">
      <c r="A167" s="216">
        <v>156</v>
      </c>
      <c r="B167" s="286" t="s">
        <v>820</v>
      </c>
      <c r="C167" s="286" t="s">
        <v>674</v>
      </c>
      <c r="D167" s="176" t="s">
        <v>829</v>
      </c>
      <c r="E167" s="408">
        <v>0</v>
      </c>
      <c r="F167" s="408">
        <v>20</v>
      </c>
      <c r="G167" s="408">
        <v>0</v>
      </c>
      <c r="H167" s="408">
        <v>0</v>
      </c>
      <c r="I167" s="286"/>
    </row>
    <row r="168" s="421" customFormat="1" ht="32.1" customHeight="1" spans="1:9">
      <c r="A168" s="216">
        <v>157</v>
      </c>
      <c r="B168" s="286" t="s">
        <v>820</v>
      </c>
      <c r="C168" s="286" t="s">
        <v>674</v>
      </c>
      <c r="D168" s="176" t="s">
        <v>830</v>
      </c>
      <c r="E168" s="408">
        <v>0</v>
      </c>
      <c r="F168" s="408">
        <v>230</v>
      </c>
      <c r="G168" s="408">
        <v>0</v>
      </c>
      <c r="H168" s="408">
        <v>0</v>
      </c>
      <c r="I168" s="286"/>
    </row>
    <row r="169" s="421" customFormat="1" ht="32.1" customHeight="1" spans="1:9">
      <c r="A169" s="216">
        <v>158</v>
      </c>
      <c r="B169" s="286" t="s">
        <v>820</v>
      </c>
      <c r="C169" s="286" t="s">
        <v>674</v>
      </c>
      <c r="D169" s="176" t="s">
        <v>831</v>
      </c>
      <c r="E169" s="408">
        <v>0</v>
      </c>
      <c r="F169" s="408">
        <v>49.5</v>
      </c>
      <c r="G169" s="408">
        <v>0</v>
      </c>
      <c r="H169" s="408">
        <v>0</v>
      </c>
      <c r="I169" s="286"/>
    </row>
    <row r="170" s="421" customFormat="1" ht="32.1" customHeight="1" spans="1:9">
      <c r="A170" s="216">
        <v>159</v>
      </c>
      <c r="B170" s="286" t="s">
        <v>820</v>
      </c>
      <c r="C170" s="286" t="s">
        <v>674</v>
      </c>
      <c r="D170" s="176" t="s">
        <v>832</v>
      </c>
      <c r="E170" s="408">
        <v>0</v>
      </c>
      <c r="F170" s="408">
        <v>7.5</v>
      </c>
      <c r="G170" s="408">
        <v>7.5</v>
      </c>
      <c r="H170" s="408">
        <v>7.5</v>
      </c>
      <c r="I170" s="286" t="s">
        <v>607</v>
      </c>
    </row>
    <row r="171" s="421" customFormat="1" ht="32.1" customHeight="1" spans="1:9">
      <c r="A171" s="216">
        <v>160</v>
      </c>
      <c r="B171" s="286" t="s">
        <v>833</v>
      </c>
      <c r="C171" s="286" t="s">
        <v>674</v>
      </c>
      <c r="D171" s="176" t="s">
        <v>744</v>
      </c>
      <c r="E171" s="408">
        <v>0</v>
      </c>
      <c r="F171" s="408">
        <v>0.83</v>
      </c>
      <c r="G171" s="408">
        <v>0</v>
      </c>
      <c r="H171" s="408">
        <v>0</v>
      </c>
      <c r="I171" s="286" t="s">
        <v>834</v>
      </c>
    </row>
    <row r="172" s="421" customFormat="1" ht="32.1" customHeight="1" spans="1:9">
      <c r="A172" s="216">
        <v>161</v>
      </c>
      <c r="B172" s="286" t="s">
        <v>835</v>
      </c>
      <c r="C172" s="286" t="s">
        <v>580</v>
      </c>
      <c r="D172" s="176" t="s">
        <v>836</v>
      </c>
      <c r="E172" s="408">
        <v>0</v>
      </c>
      <c r="F172" s="408">
        <v>12</v>
      </c>
      <c r="G172" s="408">
        <v>0</v>
      </c>
      <c r="H172" s="408">
        <v>0</v>
      </c>
      <c r="I172" s="286"/>
    </row>
    <row r="173" s="421" customFormat="1" ht="32.1" customHeight="1" spans="1:9">
      <c r="A173" s="216">
        <v>162</v>
      </c>
      <c r="B173" s="286" t="s">
        <v>837</v>
      </c>
      <c r="C173" s="286" t="s">
        <v>595</v>
      </c>
      <c r="D173" s="432" t="s">
        <v>838</v>
      </c>
      <c r="E173" s="408">
        <v>230</v>
      </c>
      <c r="F173" s="408">
        <v>300</v>
      </c>
      <c r="G173" s="408">
        <v>0</v>
      </c>
      <c r="H173" s="408">
        <v>230</v>
      </c>
      <c r="I173" s="286"/>
    </row>
    <row r="174" s="421" customFormat="1" ht="32.1" customHeight="1" spans="1:9">
      <c r="A174" s="216">
        <v>163</v>
      </c>
      <c r="B174" s="286" t="s">
        <v>837</v>
      </c>
      <c r="C174" s="286" t="s">
        <v>674</v>
      </c>
      <c r="D174" s="431" t="s">
        <v>839</v>
      </c>
      <c r="E174" s="408">
        <v>372</v>
      </c>
      <c r="F174" s="408">
        <v>0</v>
      </c>
      <c r="G174" s="408">
        <v>-372</v>
      </c>
      <c r="H174" s="408">
        <v>0</v>
      </c>
      <c r="I174" s="286"/>
    </row>
    <row r="175" s="421" customFormat="1" ht="28" customHeight="1" spans="1:9">
      <c r="A175" s="216">
        <v>164</v>
      </c>
      <c r="B175" s="286" t="s">
        <v>837</v>
      </c>
      <c r="C175" s="286" t="s">
        <v>674</v>
      </c>
      <c r="D175" s="431" t="s">
        <v>840</v>
      </c>
      <c r="E175" s="408">
        <v>2</v>
      </c>
      <c r="F175" s="408">
        <v>3</v>
      </c>
      <c r="G175" s="408">
        <v>0</v>
      </c>
      <c r="H175" s="408">
        <v>2</v>
      </c>
      <c r="I175" s="286"/>
    </row>
    <row r="176" s="421" customFormat="1" ht="32.1" customHeight="1" spans="1:9">
      <c r="A176" s="216">
        <v>165</v>
      </c>
      <c r="B176" s="286" t="s">
        <v>837</v>
      </c>
      <c r="C176" s="286" t="s">
        <v>674</v>
      </c>
      <c r="D176" s="431" t="s">
        <v>841</v>
      </c>
      <c r="E176" s="408">
        <v>1</v>
      </c>
      <c r="F176" s="408">
        <v>25</v>
      </c>
      <c r="G176" s="408">
        <v>4</v>
      </c>
      <c r="H176" s="408">
        <v>5</v>
      </c>
      <c r="I176" s="286" t="s">
        <v>607</v>
      </c>
    </row>
    <row r="177" s="421" customFormat="1" ht="32.1" customHeight="1" spans="1:9">
      <c r="A177" s="216">
        <v>166</v>
      </c>
      <c r="B177" s="286" t="s">
        <v>837</v>
      </c>
      <c r="C177" s="286" t="s">
        <v>674</v>
      </c>
      <c r="D177" s="431" t="s">
        <v>842</v>
      </c>
      <c r="E177" s="408">
        <v>10</v>
      </c>
      <c r="F177" s="408">
        <v>-0.572</v>
      </c>
      <c r="G177" s="408">
        <v>-0.57</v>
      </c>
      <c r="H177" s="408">
        <v>9.43</v>
      </c>
      <c r="I177" s="286" t="s">
        <v>639</v>
      </c>
    </row>
    <row r="178" s="421" customFormat="1" ht="32.1" customHeight="1" spans="1:9">
      <c r="A178" s="216">
        <v>167</v>
      </c>
      <c r="B178" s="286" t="s">
        <v>837</v>
      </c>
      <c r="C178" s="286" t="s">
        <v>674</v>
      </c>
      <c r="D178" s="431" t="s">
        <v>843</v>
      </c>
      <c r="E178" s="408">
        <v>68.41</v>
      </c>
      <c r="F178" s="408">
        <v>-24.52</v>
      </c>
      <c r="G178" s="408">
        <v>-24.52</v>
      </c>
      <c r="H178" s="408">
        <v>43.89</v>
      </c>
      <c r="I178" s="286"/>
    </row>
    <row r="179" s="421" customFormat="1" ht="32.1" customHeight="1" spans="1:9">
      <c r="A179" s="216">
        <v>168</v>
      </c>
      <c r="B179" s="286" t="s">
        <v>837</v>
      </c>
      <c r="C179" s="286" t="s">
        <v>674</v>
      </c>
      <c r="D179" s="431" t="s">
        <v>844</v>
      </c>
      <c r="E179" s="408">
        <v>30</v>
      </c>
      <c r="F179" s="408">
        <v>50</v>
      </c>
      <c r="G179" s="408">
        <v>0</v>
      </c>
      <c r="H179" s="408">
        <v>30</v>
      </c>
      <c r="I179" s="286"/>
    </row>
    <row r="180" s="421" customFormat="1" ht="31" customHeight="1" spans="1:9">
      <c r="A180" s="216">
        <v>169</v>
      </c>
      <c r="B180" s="286" t="s">
        <v>837</v>
      </c>
      <c r="C180" s="286" t="s">
        <v>674</v>
      </c>
      <c r="D180" s="176" t="s">
        <v>845</v>
      </c>
      <c r="E180" s="408">
        <v>0</v>
      </c>
      <c r="F180" s="408">
        <v>24</v>
      </c>
      <c r="G180" s="408">
        <v>8</v>
      </c>
      <c r="H180" s="408">
        <v>8</v>
      </c>
      <c r="I180" s="286" t="s">
        <v>607</v>
      </c>
    </row>
    <row r="181" s="421" customFormat="1" ht="31" customHeight="1" spans="1:9">
      <c r="A181" s="216">
        <v>170</v>
      </c>
      <c r="B181" s="286" t="s">
        <v>837</v>
      </c>
      <c r="C181" s="286" t="s">
        <v>674</v>
      </c>
      <c r="D181" s="176" t="s">
        <v>846</v>
      </c>
      <c r="E181" s="408">
        <v>0</v>
      </c>
      <c r="F181" s="408">
        <v>10</v>
      </c>
      <c r="G181" s="408">
        <v>3</v>
      </c>
      <c r="H181" s="408">
        <v>3</v>
      </c>
      <c r="I181" s="286" t="s">
        <v>607</v>
      </c>
    </row>
    <row r="182" s="421" customFormat="1" ht="31" customHeight="1" spans="1:9">
      <c r="A182" s="216">
        <v>171</v>
      </c>
      <c r="B182" s="286" t="s">
        <v>837</v>
      </c>
      <c r="C182" s="286" t="s">
        <v>674</v>
      </c>
      <c r="D182" s="176" t="s">
        <v>847</v>
      </c>
      <c r="E182" s="408">
        <v>0</v>
      </c>
      <c r="F182" s="408">
        <v>20</v>
      </c>
      <c r="G182" s="408">
        <v>5</v>
      </c>
      <c r="H182" s="408">
        <v>5</v>
      </c>
      <c r="I182" s="286" t="s">
        <v>607</v>
      </c>
    </row>
    <row r="183" s="421" customFormat="1" ht="32.1" customHeight="1" spans="1:9">
      <c r="A183" s="216">
        <v>172</v>
      </c>
      <c r="B183" s="286" t="s">
        <v>837</v>
      </c>
      <c r="C183" s="286" t="s">
        <v>674</v>
      </c>
      <c r="D183" s="176" t="s">
        <v>848</v>
      </c>
      <c r="E183" s="408">
        <v>0</v>
      </c>
      <c r="F183" s="408">
        <v>3</v>
      </c>
      <c r="G183" s="408">
        <v>1</v>
      </c>
      <c r="H183" s="408">
        <v>1</v>
      </c>
      <c r="I183" s="286" t="s">
        <v>607</v>
      </c>
    </row>
    <row r="184" s="421" customFormat="1" ht="24" customHeight="1" spans="1:9">
      <c r="A184" s="216">
        <v>173</v>
      </c>
      <c r="B184" s="286" t="s">
        <v>837</v>
      </c>
      <c r="C184" s="286" t="s">
        <v>674</v>
      </c>
      <c r="D184" s="176" t="s">
        <v>849</v>
      </c>
      <c r="E184" s="408">
        <v>0</v>
      </c>
      <c r="F184" s="408">
        <v>9.6</v>
      </c>
      <c r="G184" s="408">
        <v>0</v>
      </c>
      <c r="H184" s="408">
        <v>0</v>
      </c>
      <c r="I184" s="286"/>
    </row>
    <row r="185" s="421" customFormat="1" ht="32.1" customHeight="1" spans="1:9">
      <c r="A185" s="216">
        <v>174</v>
      </c>
      <c r="B185" s="286" t="s">
        <v>837</v>
      </c>
      <c r="C185" s="286" t="s">
        <v>674</v>
      </c>
      <c r="D185" s="176" t="s">
        <v>850</v>
      </c>
      <c r="E185" s="408">
        <v>0</v>
      </c>
      <c r="F185" s="408">
        <v>14.05</v>
      </c>
      <c r="G185" s="408">
        <v>5</v>
      </c>
      <c r="H185" s="408">
        <v>5</v>
      </c>
      <c r="I185" s="286" t="s">
        <v>607</v>
      </c>
    </row>
    <row r="186" s="421" customFormat="1" ht="32.1" customHeight="1" spans="1:9">
      <c r="A186" s="216">
        <v>175</v>
      </c>
      <c r="B186" s="286" t="s">
        <v>851</v>
      </c>
      <c r="C186" s="286" t="s">
        <v>674</v>
      </c>
      <c r="D186" s="176" t="s">
        <v>744</v>
      </c>
      <c r="E186" s="408">
        <v>0</v>
      </c>
      <c r="F186" s="408">
        <v>0.83</v>
      </c>
      <c r="G186" s="408">
        <v>0</v>
      </c>
      <c r="H186" s="408">
        <v>0</v>
      </c>
      <c r="I186" s="286"/>
    </row>
    <row r="187" s="421" customFormat="1" ht="32.1" customHeight="1" spans="1:9">
      <c r="A187" s="216">
        <v>176</v>
      </c>
      <c r="B187" s="286" t="s">
        <v>852</v>
      </c>
      <c r="C187" s="286" t="s">
        <v>674</v>
      </c>
      <c r="D187" s="176" t="s">
        <v>853</v>
      </c>
      <c r="E187" s="408">
        <v>0</v>
      </c>
      <c r="F187" s="408">
        <v>300</v>
      </c>
      <c r="G187" s="408">
        <v>300</v>
      </c>
      <c r="H187" s="408">
        <v>300</v>
      </c>
      <c r="I187" s="286" t="s">
        <v>607</v>
      </c>
    </row>
    <row r="188" s="421" customFormat="1" ht="32.1" customHeight="1" spans="1:9">
      <c r="A188" s="216">
        <v>177</v>
      </c>
      <c r="B188" s="286" t="s">
        <v>852</v>
      </c>
      <c r="C188" s="286" t="s">
        <v>674</v>
      </c>
      <c r="D188" s="176" t="s">
        <v>854</v>
      </c>
      <c r="E188" s="408">
        <v>0</v>
      </c>
      <c r="F188" s="408">
        <v>23</v>
      </c>
      <c r="G188" s="408">
        <v>10</v>
      </c>
      <c r="H188" s="408">
        <v>10</v>
      </c>
      <c r="I188" s="286" t="s">
        <v>607</v>
      </c>
    </row>
    <row r="189" s="421" customFormat="1" ht="32" customHeight="1" spans="1:9">
      <c r="A189" s="216">
        <v>178</v>
      </c>
      <c r="B189" s="286" t="s">
        <v>852</v>
      </c>
      <c r="C189" s="286" t="s">
        <v>674</v>
      </c>
      <c r="D189" s="176" t="s">
        <v>855</v>
      </c>
      <c r="E189" s="408">
        <v>0</v>
      </c>
      <c r="F189" s="408">
        <v>316.78</v>
      </c>
      <c r="G189" s="408">
        <v>80</v>
      </c>
      <c r="H189" s="408">
        <v>80</v>
      </c>
      <c r="I189" s="286" t="s">
        <v>607</v>
      </c>
    </row>
    <row r="190" s="421" customFormat="1" ht="32" customHeight="1" spans="1:9">
      <c r="A190" s="216">
        <v>179</v>
      </c>
      <c r="B190" s="286" t="s">
        <v>852</v>
      </c>
      <c r="C190" s="286" t="s">
        <v>674</v>
      </c>
      <c r="D190" s="176" t="s">
        <v>856</v>
      </c>
      <c r="E190" s="408">
        <v>0</v>
      </c>
      <c r="F190" s="408">
        <v>65</v>
      </c>
      <c r="G190" s="408">
        <v>10</v>
      </c>
      <c r="H190" s="408">
        <v>10</v>
      </c>
      <c r="I190" s="286" t="s">
        <v>607</v>
      </c>
    </row>
    <row r="191" s="421" customFormat="1" ht="24" spans="1:9">
      <c r="A191" s="216">
        <v>180</v>
      </c>
      <c r="B191" s="286" t="s">
        <v>852</v>
      </c>
      <c r="C191" s="286" t="s">
        <v>674</v>
      </c>
      <c r="D191" s="176" t="s">
        <v>857</v>
      </c>
      <c r="E191" s="408">
        <v>0</v>
      </c>
      <c r="F191" s="408">
        <v>900</v>
      </c>
      <c r="G191" s="408">
        <v>0</v>
      </c>
      <c r="H191" s="408">
        <v>0</v>
      </c>
      <c r="I191" s="286"/>
    </row>
    <row r="192" s="421" customFormat="1" ht="32.1" customHeight="1" spans="1:9">
      <c r="A192" s="216">
        <v>181</v>
      </c>
      <c r="B192" s="286" t="s">
        <v>852</v>
      </c>
      <c r="C192" s="286" t="s">
        <v>674</v>
      </c>
      <c r="D192" s="176" t="s">
        <v>858</v>
      </c>
      <c r="E192" s="408">
        <v>0</v>
      </c>
      <c r="F192" s="408">
        <v>100</v>
      </c>
      <c r="G192" s="408">
        <v>0</v>
      </c>
      <c r="H192" s="408">
        <v>0</v>
      </c>
      <c r="I192" s="286"/>
    </row>
    <row r="193" s="421" customFormat="1" ht="32.1" customHeight="1" spans="1:9">
      <c r="A193" s="216">
        <v>182</v>
      </c>
      <c r="B193" s="286" t="s">
        <v>852</v>
      </c>
      <c r="C193" s="286" t="s">
        <v>674</v>
      </c>
      <c r="D193" s="176" t="s">
        <v>859</v>
      </c>
      <c r="E193" s="408">
        <v>0</v>
      </c>
      <c r="F193" s="408">
        <v>100</v>
      </c>
      <c r="G193" s="408">
        <v>0</v>
      </c>
      <c r="H193" s="408">
        <v>0</v>
      </c>
      <c r="I193" s="286"/>
    </row>
    <row r="194" s="421" customFormat="1" ht="32.1" customHeight="1" spans="1:9">
      <c r="A194" s="216">
        <v>183</v>
      </c>
      <c r="B194" s="286" t="s">
        <v>852</v>
      </c>
      <c r="C194" s="286" t="s">
        <v>674</v>
      </c>
      <c r="D194" s="431" t="s">
        <v>860</v>
      </c>
      <c r="E194" s="408">
        <v>58</v>
      </c>
      <c r="F194" s="408">
        <v>-48.3842</v>
      </c>
      <c r="G194" s="408">
        <v>-48.38</v>
      </c>
      <c r="H194" s="408">
        <v>9.62</v>
      </c>
      <c r="I194" s="286" t="s">
        <v>639</v>
      </c>
    </row>
    <row r="195" s="421" customFormat="1" ht="32.1" customHeight="1" spans="1:9">
      <c r="A195" s="216">
        <v>184</v>
      </c>
      <c r="B195" s="286" t="s">
        <v>852</v>
      </c>
      <c r="C195" s="286" t="s">
        <v>674</v>
      </c>
      <c r="D195" s="431" t="s">
        <v>861</v>
      </c>
      <c r="E195" s="408">
        <v>31.27</v>
      </c>
      <c r="F195" s="408">
        <v>-0.0004</v>
      </c>
      <c r="G195" s="408">
        <v>-0.0004</v>
      </c>
      <c r="H195" s="408">
        <v>31.2696</v>
      </c>
      <c r="I195" s="286"/>
    </row>
    <row r="196" s="421" customFormat="1" ht="32.1" customHeight="1" spans="1:9">
      <c r="A196" s="216">
        <v>185</v>
      </c>
      <c r="B196" s="286" t="s">
        <v>862</v>
      </c>
      <c r="C196" s="286" t="s">
        <v>674</v>
      </c>
      <c r="D196" s="431" t="s">
        <v>863</v>
      </c>
      <c r="E196" s="408">
        <v>55</v>
      </c>
      <c r="F196" s="408">
        <v>-0.1567</v>
      </c>
      <c r="G196" s="408">
        <v>-0.1567</v>
      </c>
      <c r="H196" s="408">
        <v>54.8433</v>
      </c>
      <c r="I196" s="286"/>
    </row>
    <row r="197" s="421" customFormat="1" ht="32.1" customHeight="1" spans="1:9">
      <c r="A197" s="216">
        <v>186</v>
      </c>
      <c r="B197" s="286" t="s">
        <v>864</v>
      </c>
      <c r="C197" s="286" t="s">
        <v>604</v>
      </c>
      <c r="D197" s="431" t="s">
        <v>865</v>
      </c>
      <c r="E197" s="408">
        <v>0</v>
      </c>
      <c r="F197" s="408">
        <v>14</v>
      </c>
      <c r="G197" s="408">
        <v>14</v>
      </c>
      <c r="H197" s="408">
        <v>14</v>
      </c>
      <c r="I197" s="286" t="s">
        <v>607</v>
      </c>
    </row>
    <row r="198" s="421" customFormat="1" ht="32.1" customHeight="1" spans="1:9">
      <c r="A198" s="216">
        <v>187</v>
      </c>
      <c r="B198" s="286" t="s">
        <v>864</v>
      </c>
      <c r="C198" s="286" t="s">
        <v>595</v>
      </c>
      <c r="D198" s="432" t="s">
        <v>866</v>
      </c>
      <c r="E198" s="408">
        <v>19.71</v>
      </c>
      <c r="F198" s="408">
        <v>0</v>
      </c>
      <c r="G198" s="408">
        <v>-0.603992000000002</v>
      </c>
      <c r="H198" s="408">
        <v>19.106008</v>
      </c>
      <c r="I198" s="286" t="s">
        <v>867</v>
      </c>
    </row>
    <row r="199" s="421" customFormat="1" ht="32.1" customHeight="1" spans="1:9">
      <c r="A199" s="216">
        <v>188</v>
      </c>
      <c r="B199" s="286" t="s">
        <v>864</v>
      </c>
      <c r="C199" s="286" t="s">
        <v>632</v>
      </c>
      <c r="D199" s="433" t="s">
        <v>868</v>
      </c>
      <c r="E199" s="408">
        <v>8.82</v>
      </c>
      <c r="F199" s="408">
        <v>-8.82</v>
      </c>
      <c r="G199" s="408">
        <v>-8.82</v>
      </c>
      <c r="H199" s="408">
        <v>0</v>
      </c>
      <c r="I199" s="286" t="s">
        <v>639</v>
      </c>
    </row>
    <row r="200" s="421" customFormat="1" ht="32.1" customHeight="1" spans="1:9">
      <c r="A200" s="216">
        <v>189</v>
      </c>
      <c r="B200" s="286" t="s">
        <v>864</v>
      </c>
      <c r="C200" s="286" t="s">
        <v>632</v>
      </c>
      <c r="D200" s="433" t="s">
        <v>869</v>
      </c>
      <c r="E200" s="408">
        <v>50</v>
      </c>
      <c r="F200" s="408">
        <v>55.28</v>
      </c>
      <c r="G200" s="408">
        <v>55.28</v>
      </c>
      <c r="H200" s="408">
        <v>105.28</v>
      </c>
      <c r="I200" s="286" t="s">
        <v>607</v>
      </c>
    </row>
    <row r="201" s="421" customFormat="1" ht="32.1" customHeight="1" spans="1:9">
      <c r="A201" s="216">
        <v>190</v>
      </c>
      <c r="B201" s="286" t="s">
        <v>864</v>
      </c>
      <c r="C201" s="286" t="s">
        <v>632</v>
      </c>
      <c r="D201" s="433" t="s">
        <v>870</v>
      </c>
      <c r="E201" s="408">
        <v>14</v>
      </c>
      <c r="F201" s="408">
        <v>14</v>
      </c>
      <c r="G201" s="408">
        <v>0</v>
      </c>
      <c r="H201" s="408">
        <v>14</v>
      </c>
      <c r="I201" s="286"/>
    </row>
    <row r="202" s="421" customFormat="1" ht="30" customHeight="1" spans="1:9">
      <c r="A202" s="216">
        <v>191</v>
      </c>
      <c r="B202" s="286" t="s">
        <v>871</v>
      </c>
      <c r="C202" s="286" t="s">
        <v>580</v>
      </c>
      <c r="D202" s="176" t="s">
        <v>872</v>
      </c>
      <c r="E202" s="408">
        <v>0</v>
      </c>
      <c r="F202" s="408">
        <v>3</v>
      </c>
      <c r="G202" s="408">
        <v>1</v>
      </c>
      <c r="H202" s="408">
        <v>1</v>
      </c>
      <c r="I202" s="286" t="s">
        <v>607</v>
      </c>
    </row>
    <row r="203" s="421" customFormat="1" ht="32.1" customHeight="1" spans="1:9">
      <c r="A203" s="216">
        <v>192</v>
      </c>
      <c r="B203" s="286" t="s">
        <v>873</v>
      </c>
      <c r="C203" s="286" t="s">
        <v>619</v>
      </c>
      <c r="D203" s="431" t="s">
        <v>874</v>
      </c>
      <c r="E203" s="408">
        <v>3000</v>
      </c>
      <c r="F203" s="408">
        <v>630</v>
      </c>
      <c r="G203" s="408">
        <v>630</v>
      </c>
      <c r="H203" s="408">
        <v>3630</v>
      </c>
      <c r="I203" s="286"/>
    </row>
    <row r="204" s="421" customFormat="1" ht="32.1" customHeight="1" spans="1:9">
      <c r="A204" s="216">
        <v>193</v>
      </c>
      <c r="B204" s="286" t="s">
        <v>875</v>
      </c>
      <c r="C204" s="286" t="s">
        <v>632</v>
      </c>
      <c r="D204" s="433" t="s">
        <v>876</v>
      </c>
      <c r="E204" s="408">
        <v>20</v>
      </c>
      <c r="F204" s="408">
        <v>-18.614483</v>
      </c>
      <c r="G204" s="408">
        <v>-18.614483</v>
      </c>
      <c r="H204" s="408">
        <v>1.385517</v>
      </c>
      <c r="I204" s="286" t="s">
        <v>639</v>
      </c>
    </row>
    <row r="205" s="421" customFormat="1" ht="32.1" customHeight="1" spans="1:9">
      <c r="A205" s="216">
        <v>194</v>
      </c>
      <c r="B205" s="286" t="s">
        <v>877</v>
      </c>
      <c r="C205" s="286"/>
      <c r="D205" s="440" t="s">
        <v>878</v>
      </c>
      <c r="E205" s="408">
        <v>0</v>
      </c>
      <c r="F205" s="408">
        <v>5</v>
      </c>
      <c r="G205" s="408">
        <v>5</v>
      </c>
      <c r="H205" s="408">
        <f>+E205+G205</f>
        <v>5</v>
      </c>
      <c r="I205" s="286" t="s">
        <v>607</v>
      </c>
    </row>
    <row r="206" s="421" customFormat="1" ht="32.1" customHeight="1" spans="1:9">
      <c r="A206" s="216">
        <v>195</v>
      </c>
      <c r="B206" s="286" t="s">
        <v>877</v>
      </c>
      <c r="C206" s="286"/>
      <c r="D206" s="440" t="s">
        <v>879</v>
      </c>
      <c r="E206" s="408">
        <v>860</v>
      </c>
      <c r="F206" s="408">
        <v>45</v>
      </c>
      <c r="G206" s="408">
        <v>45</v>
      </c>
      <c r="H206" s="408">
        <f>+E206+G206</f>
        <v>905</v>
      </c>
      <c r="I206" s="286" t="s">
        <v>607</v>
      </c>
    </row>
    <row r="207" s="421" customFormat="1" ht="32.1" customHeight="1" spans="1:9">
      <c r="A207" s="216">
        <v>196</v>
      </c>
      <c r="B207" s="286" t="s">
        <v>880</v>
      </c>
      <c r="C207" s="286" t="s">
        <v>627</v>
      </c>
      <c r="D207" s="431" t="s">
        <v>881</v>
      </c>
      <c r="E207" s="408">
        <v>0</v>
      </c>
      <c r="F207" s="408">
        <v>95.18</v>
      </c>
      <c r="G207" s="408">
        <v>0</v>
      </c>
      <c r="H207" s="408">
        <v>0</v>
      </c>
      <c r="I207" s="286"/>
    </row>
    <row r="208" s="421" customFormat="1" ht="32.1" customHeight="1" spans="1:9">
      <c r="A208" s="216">
        <v>197</v>
      </c>
      <c r="B208" s="286" t="s">
        <v>880</v>
      </c>
      <c r="C208" s="286" t="s">
        <v>674</v>
      </c>
      <c r="D208" s="431" t="s">
        <v>882</v>
      </c>
      <c r="E208" s="408">
        <v>0</v>
      </c>
      <c r="F208" s="408">
        <v>4.2</v>
      </c>
      <c r="G208" s="408">
        <v>4.2</v>
      </c>
      <c r="H208" s="408">
        <v>4.2</v>
      </c>
      <c r="I208" s="286"/>
    </row>
    <row r="209" s="421" customFormat="1" ht="32.1" customHeight="1" spans="1:9">
      <c r="A209" s="216">
        <v>198</v>
      </c>
      <c r="B209" s="286" t="s">
        <v>880</v>
      </c>
      <c r="C209" s="286" t="s">
        <v>674</v>
      </c>
      <c r="D209" s="431" t="s">
        <v>883</v>
      </c>
      <c r="E209" s="408">
        <v>0</v>
      </c>
      <c r="F209" s="408">
        <v>100</v>
      </c>
      <c r="G209" s="408">
        <v>0</v>
      </c>
      <c r="H209" s="408">
        <v>0</v>
      </c>
      <c r="I209" s="286"/>
    </row>
    <row r="210" s="421" customFormat="1" ht="32.1" customHeight="1" spans="1:9">
      <c r="A210" s="216">
        <v>199</v>
      </c>
      <c r="B210" s="286" t="s">
        <v>884</v>
      </c>
      <c r="C210" s="286" t="s">
        <v>604</v>
      </c>
      <c r="D210" s="431" t="s">
        <v>885</v>
      </c>
      <c r="E210" s="408">
        <v>0</v>
      </c>
      <c r="F210" s="408">
        <v>25</v>
      </c>
      <c r="G210" s="408">
        <v>25</v>
      </c>
      <c r="H210" s="408">
        <v>25</v>
      </c>
      <c r="I210" s="286" t="s">
        <v>886</v>
      </c>
    </row>
    <row r="211" s="421" customFormat="1" ht="32.1" customHeight="1" spans="1:9">
      <c r="A211" s="216">
        <v>200</v>
      </c>
      <c r="B211" s="286" t="s">
        <v>884</v>
      </c>
      <c r="C211" s="286" t="s">
        <v>580</v>
      </c>
      <c r="D211" s="176" t="s">
        <v>887</v>
      </c>
      <c r="E211" s="408">
        <v>3</v>
      </c>
      <c r="F211" s="408">
        <v>-2</v>
      </c>
      <c r="G211" s="408">
        <v>-2</v>
      </c>
      <c r="H211" s="408">
        <v>1</v>
      </c>
      <c r="I211" s="286" t="s">
        <v>888</v>
      </c>
    </row>
    <row r="212" s="421" customFormat="1" ht="32.1" customHeight="1" spans="1:9">
      <c r="A212" s="216">
        <v>201</v>
      </c>
      <c r="B212" s="286" t="s">
        <v>884</v>
      </c>
      <c r="C212" s="286" t="s">
        <v>580</v>
      </c>
      <c r="D212" s="176" t="s">
        <v>889</v>
      </c>
      <c r="E212" s="408">
        <v>8</v>
      </c>
      <c r="F212" s="408">
        <v>-2</v>
      </c>
      <c r="G212" s="408">
        <v>-2</v>
      </c>
      <c r="H212" s="408">
        <v>6</v>
      </c>
      <c r="I212" s="286" t="s">
        <v>890</v>
      </c>
    </row>
    <row r="213" s="421" customFormat="1" ht="32.1" customHeight="1" spans="1:9">
      <c r="A213" s="216">
        <v>202</v>
      </c>
      <c r="B213" s="286" t="s">
        <v>884</v>
      </c>
      <c r="C213" s="286" t="s">
        <v>580</v>
      </c>
      <c r="D213" s="176" t="s">
        <v>891</v>
      </c>
      <c r="E213" s="408">
        <v>9.5</v>
      </c>
      <c r="F213" s="408">
        <v>-3.8</v>
      </c>
      <c r="G213" s="408">
        <v>-3.8</v>
      </c>
      <c r="H213" s="408">
        <v>5.7</v>
      </c>
      <c r="I213" s="286" t="s">
        <v>588</v>
      </c>
    </row>
    <row r="214" s="421" customFormat="1" ht="32.1" customHeight="1" spans="1:9">
      <c r="A214" s="216">
        <v>203</v>
      </c>
      <c r="B214" s="286" t="s">
        <v>884</v>
      </c>
      <c r="C214" s="286" t="s">
        <v>580</v>
      </c>
      <c r="D214" s="176" t="s">
        <v>892</v>
      </c>
      <c r="E214" s="408">
        <v>57</v>
      </c>
      <c r="F214" s="408">
        <v>60</v>
      </c>
      <c r="G214" s="408">
        <v>60</v>
      </c>
      <c r="H214" s="408">
        <v>117</v>
      </c>
      <c r="I214" s="286" t="s">
        <v>893</v>
      </c>
    </row>
    <row r="215" s="421" customFormat="1" ht="32.1" customHeight="1" spans="1:9">
      <c r="A215" s="216">
        <v>204</v>
      </c>
      <c r="B215" s="286" t="s">
        <v>884</v>
      </c>
      <c r="C215" s="286" t="s">
        <v>580</v>
      </c>
      <c r="D215" s="176" t="s">
        <v>894</v>
      </c>
      <c r="E215" s="408">
        <v>25</v>
      </c>
      <c r="F215" s="408">
        <v>5</v>
      </c>
      <c r="G215" s="408">
        <v>5</v>
      </c>
      <c r="H215" s="408">
        <v>30</v>
      </c>
      <c r="I215" s="286" t="s">
        <v>895</v>
      </c>
    </row>
    <row r="216" s="421" customFormat="1" ht="32.1" customHeight="1" spans="1:9">
      <c r="A216" s="216">
        <v>205</v>
      </c>
      <c r="B216" s="286" t="s">
        <v>884</v>
      </c>
      <c r="C216" s="286" t="s">
        <v>580</v>
      </c>
      <c r="D216" s="65" t="s">
        <v>896</v>
      </c>
      <c r="E216" s="408">
        <v>47</v>
      </c>
      <c r="F216" s="408">
        <v>40</v>
      </c>
      <c r="G216" s="408">
        <v>40</v>
      </c>
      <c r="H216" s="408">
        <f>+E216+G216</f>
        <v>87</v>
      </c>
      <c r="I216" s="286" t="s">
        <v>897</v>
      </c>
    </row>
    <row r="217" s="421" customFormat="1" ht="32.1" customHeight="1" spans="1:9">
      <c r="A217" s="216">
        <v>206</v>
      </c>
      <c r="B217" s="286" t="s">
        <v>884</v>
      </c>
      <c r="C217" s="286" t="s">
        <v>580</v>
      </c>
      <c r="D217" s="176" t="s">
        <v>898</v>
      </c>
      <c r="E217" s="408">
        <v>0</v>
      </c>
      <c r="F217" s="408">
        <v>4</v>
      </c>
      <c r="G217" s="408">
        <v>4</v>
      </c>
      <c r="H217" s="408">
        <v>4</v>
      </c>
      <c r="I217" s="286" t="s">
        <v>899</v>
      </c>
    </row>
    <row r="218" s="421" customFormat="1" ht="32.1" customHeight="1" spans="1:9">
      <c r="A218" s="216">
        <v>207</v>
      </c>
      <c r="B218" s="286" t="s">
        <v>900</v>
      </c>
      <c r="C218" s="286" t="s">
        <v>619</v>
      </c>
      <c r="D218" s="431" t="s">
        <v>901</v>
      </c>
      <c r="E218" s="408">
        <v>2227.36</v>
      </c>
      <c r="F218" s="408">
        <v>385.14</v>
      </c>
      <c r="G218" s="408">
        <v>385.14</v>
      </c>
      <c r="H218" s="408">
        <v>2612.5</v>
      </c>
      <c r="I218" s="286" t="s">
        <v>902</v>
      </c>
    </row>
    <row r="219" s="421" customFormat="1" ht="32.1" customHeight="1" spans="1:9">
      <c r="A219" s="216">
        <v>208</v>
      </c>
      <c r="B219" s="286" t="s">
        <v>900</v>
      </c>
      <c r="C219" s="286" t="s">
        <v>619</v>
      </c>
      <c r="D219" s="431" t="s">
        <v>903</v>
      </c>
      <c r="E219" s="408">
        <v>1000</v>
      </c>
      <c r="F219" s="408">
        <v>-200</v>
      </c>
      <c r="G219" s="408">
        <v>-200</v>
      </c>
      <c r="H219" s="408">
        <v>800</v>
      </c>
      <c r="I219" s="286"/>
    </row>
    <row r="220" s="421" customFormat="1" ht="32.1" customHeight="1" spans="1:9">
      <c r="A220" s="216">
        <v>209</v>
      </c>
      <c r="B220" s="286" t="s">
        <v>900</v>
      </c>
      <c r="C220" s="286" t="s">
        <v>636</v>
      </c>
      <c r="D220" s="431" t="s">
        <v>904</v>
      </c>
      <c r="E220" s="408">
        <v>200</v>
      </c>
      <c r="F220" s="408">
        <v>0</v>
      </c>
      <c r="G220" s="408">
        <v>-100</v>
      </c>
      <c r="H220" s="408">
        <v>100</v>
      </c>
      <c r="I220" s="286" t="s">
        <v>905</v>
      </c>
    </row>
    <row r="221" s="421" customFormat="1" ht="32.1" customHeight="1" spans="1:9">
      <c r="A221" s="216">
        <v>210</v>
      </c>
      <c r="B221" s="286" t="s">
        <v>900</v>
      </c>
      <c r="C221" s="286" t="s">
        <v>580</v>
      </c>
      <c r="D221" s="176" t="s">
        <v>906</v>
      </c>
      <c r="E221" s="408">
        <v>500</v>
      </c>
      <c r="F221" s="408">
        <v>483</v>
      </c>
      <c r="G221" s="408">
        <v>0</v>
      </c>
      <c r="H221" s="408">
        <v>500</v>
      </c>
      <c r="I221" s="286" t="s">
        <v>907</v>
      </c>
    </row>
    <row r="222" s="421" customFormat="1" ht="32.1" customHeight="1" spans="1:9">
      <c r="A222" s="216">
        <v>211</v>
      </c>
      <c r="B222" s="286" t="s">
        <v>900</v>
      </c>
      <c r="C222" s="286" t="s">
        <v>580</v>
      </c>
      <c r="D222" s="176" t="s">
        <v>908</v>
      </c>
      <c r="E222" s="408">
        <v>1500</v>
      </c>
      <c r="F222" s="408">
        <v>0</v>
      </c>
      <c r="G222" s="408">
        <v>-500</v>
      </c>
      <c r="H222" s="408">
        <v>1000</v>
      </c>
      <c r="I222" s="286"/>
    </row>
    <row r="223" s="421" customFormat="1" ht="32.1" customHeight="1" spans="1:9">
      <c r="A223" s="216">
        <v>212</v>
      </c>
      <c r="B223" s="286" t="s">
        <v>900</v>
      </c>
      <c r="C223" s="286" t="s">
        <v>580</v>
      </c>
      <c r="D223" s="176" t="s">
        <v>909</v>
      </c>
      <c r="E223" s="408">
        <v>100</v>
      </c>
      <c r="F223" s="408">
        <v>0</v>
      </c>
      <c r="G223" s="408">
        <v>-50</v>
      </c>
      <c r="H223" s="408">
        <v>50</v>
      </c>
      <c r="I223" s="286"/>
    </row>
    <row r="224" s="421" customFormat="1" ht="32.1" customHeight="1" spans="1:9">
      <c r="A224" s="216">
        <v>213</v>
      </c>
      <c r="B224" s="286" t="s">
        <v>900</v>
      </c>
      <c r="C224" s="286" t="s">
        <v>580</v>
      </c>
      <c r="D224" s="176" t="s">
        <v>910</v>
      </c>
      <c r="E224" s="408">
        <v>300</v>
      </c>
      <c r="F224" s="408">
        <v>0</v>
      </c>
      <c r="G224" s="408">
        <v>-100</v>
      </c>
      <c r="H224" s="408">
        <v>200</v>
      </c>
      <c r="I224" s="286"/>
    </row>
    <row r="225" s="421" customFormat="1" ht="32.1" customHeight="1" spans="1:9">
      <c r="A225" s="216">
        <v>214</v>
      </c>
      <c r="B225" s="286" t="s">
        <v>900</v>
      </c>
      <c r="C225" s="286" t="s">
        <v>580</v>
      </c>
      <c r="D225" s="176" t="s">
        <v>911</v>
      </c>
      <c r="E225" s="408">
        <v>20</v>
      </c>
      <c r="F225" s="408">
        <v>0</v>
      </c>
      <c r="G225" s="408">
        <v>-20</v>
      </c>
      <c r="H225" s="408">
        <v>0</v>
      </c>
      <c r="I225" s="286"/>
    </row>
    <row r="226" s="421" customFormat="1" ht="32.1" customHeight="1" spans="1:9">
      <c r="A226" s="216">
        <v>215</v>
      </c>
      <c r="B226" s="286" t="s">
        <v>900</v>
      </c>
      <c r="C226" s="286" t="s">
        <v>595</v>
      </c>
      <c r="D226" s="431" t="s">
        <v>912</v>
      </c>
      <c r="E226" s="408">
        <v>400</v>
      </c>
      <c r="F226" s="408">
        <v>200</v>
      </c>
      <c r="G226" s="408">
        <v>100</v>
      </c>
      <c r="H226" s="408">
        <v>500</v>
      </c>
      <c r="I226" s="286" t="s">
        <v>913</v>
      </c>
    </row>
    <row r="227" s="421" customFormat="1" ht="32.1" customHeight="1" spans="1:9">
      <c r="A227" s="216">
        <v>216</v>
      </c>
      <c r="B227" s="286" t="s">
        <v>900</v>
      </c>
      <c r="C227" s="286" t="s">
        <v>674</v>
      </c>
      <c r="D227" s="431" t="s">
        <v>914</v>
      </c>
      <c r="E227" s="408">
        <v>127.28</v>
      </c>
      <c r="F227" s="408">
        <v>1072.72</v>
      </c>
      <c r="G227" s="408">
        <v>1072.72</v>
      </c>
      <c r="H227" s="408">
        <v>1200</v>
      </c>
      <c r="I227" s="286" t="s">
        <v>915</v>
      </c>
    </row>
    <row r="228" s="421" customFormat="1" ht="32.1" customHeight="1" spans="1:10">
      <c r="A228" s="216">
        <v>217</v>
      </c>
      <c r="B228" s="286" t="s">
        <v>916</v>
      </c>
      <c r="C228" s="286" t="s">
        <v>580</v>
      </c>
      <c r="D228" s="65" t="s">
        <v>917</v>
      </c>
      <c r="E228" s="408">
        <v>228.3</v>
      </c>
      <c r="F228" s="408">
        <v>2</v>
      </c>
      <c r="G228" s="408">
        <v>2</v>
      </c>
      <c r="H228" s="408">
        <v>230.3</v>
      </c>
      <c r="I228" s="286" t="s">
        <v>918</v>
      </c>
      <c r="J228" s="70"/>
    </row>
    <row r="229" s="421" customFormat="1" ht="32.1" customHeight="1" spans="1:10">
      <c r="A229" s="216">
        <v>218</v>
      </c>
      <c r="B229" s="286" t="s">
        <v>916</v>
      </c>
      <c r="C229" s="286" t="s">
        <v>580</v>
      </c>
      <c r="D229" s="65" t="s">
        <v>919</v>
      </c>
      <c r="E229" s="408">
        <v>400</v>
      </c>
      <c r="F229" s="408">
        <v>200</v>
      </c>
      <c r="G229" s="408">
        <v>0</v>
      </c>
      <c r="H229" s="408">
        <v>400</v>
      </c>
      <c r="I229" s="286"/>
      <c r="J229" s="70"/>
    </row>
    <row r="230" s="421" customFormat="1" ht="30" customHeight="1" spans="1:10">
      <c r="A230" s="216">
        <v>219</v>
      </c>
      <c r="B230" s="286" t="s">
        <v>916</v>
      </c>
      <c r="C230" s="286" t="s">
        <v>580</v>
      </c>
      <c r="D230" s="65" t="s">
        <v>920</v>
      </c>
      <c r="E230" s="408">
        <v>2328</v>
      </c>
      <c r="F230" s="408">
        <v>2160.9</v>
      </c>
      <c r="G230" s="408">
        <v>1000</v>
      </c>
      <c r="H230" s="408">
        <v>3328</v>
      </c>
      <c r="I230" s="286" t="s">
        <v>607</v>
      </c>
      <c r="J230" s="70"/>
    </row>
    <row r="231" s="421" customFormat="1" ht="32.1" customHeight="1" spans="1:10">
      <c r="A231" s="216">
        <v>220</v>
      </c>
      <c r="B231" s="286" t="s">
        <v>916</v>
      </c>
      <c r="C231" s="286" t="s">
        <v>580</v>
      </c>
      <c r="D231" s="65" t="s">
        <v>921</v>
      </c>
      <c r="E231" s="408">
        <v>0</v>
      </c>
      <c r="F231" s="408">
        <v>6</v>
      </c>
      <c r="G231" s="408">
        <v>1</v>
      </c>
      <c r="H231" s="408">
        <v>1</v>
      </c>
      <c r="I231" s="286" t="s">
        <v>607</v>
      </c>
      <c r="J231" s="70"/>
    </row>
    <row r="232" s="421" customFormat="1" ht="32.1" customHeight="1" spans="1:10">
      <c r="A232" s="216">
        <v>221</v>
      </c>
      <c r="B232" s="286" t="s">
        <v>916</v>
      </c>
      <c r="C232" s="286" t="s">
        <v>580</v>
      </c>
      <c r="D232" s="65" t="s">
        <v>917</v>
      </c>
      <c r="E232" s="408">
        <v>0</v>
      </c>
      <c r="F232" s="408">
        <v>27.16</v>
      </c>
      <c r="G232" s="408">
        <v>27.16</v>
      </c>
      <c r="H232" s="408">
        <v>27.16</v>
      </c>
      <c r="I232" s="286" t="s">
        <v>607</v>
      </c>
      <c r="J232" s="70"/>
    </row>
    <row r="233" s="421" customFormat="1" ht="32.1" customHeight="1" spans="1:10">
      <c r="A233" s="216">
        <v>222</v>
      </c>
      <c r="B233" s="286" t="s">
        <v>916</v>
      </c>
      <c r="C233" s="286" t="s">
        <v>580</v>
      </c>
      <c r="D233" s="65" t="s">
        <v>922</v>
      </c>
      <c r="E233" s="408">
        <v>0</v>
      </c>
      <c r="F233" s="408">
        <v>20</v>
      </c>
      <c r="G233" s="408">
        <v>8</v>
      </c>
      <c r="H233" s="408">
        <v>8</v>
      </c>
      <c r="I233" s="286" t="s">
        <v>607</v>
      </c>
      <c r="J233" s="70"/>
    </row>
    <row r="234" s="421" customFormat="1" ht="32.1" customHeight="1" spans="1:10">
      <c r="A234" s="216">
        <v>223</v>
      </c>
      <c r="B234" s="286" t="s">
        <v>916</v>
      </c>
      <c r="C234" s="286" t="s">
        <v>580</v>
      </c>
      <c r="D234" s="65" t="s">
        <v>923</v>
      </c>
      <c r="E234" s="408">
        <v>0</v>
      </c>
      <c r="F234" s="408">
        <v>2</v>
      </c>
      <c r="G234" s="408">
        <v>1</v>
      </c>
      <c r="H234" s="408">
        <v>1</v>
      </c>
      <c r="I234" s="286" t="s">
        <v>607</v>
      </c>
      <c r="J234" s="70"/>
    </row>
    <row r="235" s="421" customFormat="1" ht="32.1" customHeight="1" spans="1:10">
      <c r="A235" s="216">
        <v>224</v>
      </c>
      <c r="B235" s="286" t="s">
        <v>916</v>
      </c>
      <c r="C235" s="286" t="s">
        <v>595</v>
      </c>
      <c r="D235" s="445" t="s">
        <v>924</v>
      </c>
      <c r="E235" s="408">
        <v>10</v>
      </c>
      <c r="F235" s="408">
        <v>-10</v>
      </c>
      <c r="G235" s="408">
        <v>-10</v>
      </c>
      <c r="H235" s="408">
        <v>0</v>
      </c>
      <c r="I235" s="286" t="s">
        <v>639</v>
      </c>
      <c r="J235" s="70"/>
    </row>
    <row r="236" s="421" customFormat="1" ht="32.1" customHeight="1" spans="1:10">
      <c r="A236" s="216">
        <v>225</v>
      </c>
      <c r="B236" s="286" t="s">
        <v>916</v>
      </c>
      <c r="C236" s="286" t="s">
        <v>595</v>
      </c>
      <c r="D236" s="65" t="s">
        <v>925</v>
      </c>
      <c r="E236" s="408">
        <v>0</v>
      </c>
      <c r="F236" s="408">
        <v>2200</v>
      </c>
      <c r="G236" s="408">
        <v>0</v>
      </c>
      <c r="H236" s="408">
        <v>0</v>
      </c>
      <c r="I236" s="286"/>
      <c r="J236" s="70"/>
    </row>
    <row r="237" s="421" customFormat="1" ht="32.1" customHeight="1" spans="1:10">
      <c r="A237" s="216">
        <v>226</v>
      </c>
      <c r="B237" s="286" t="s">
        <v>916</v>
      </c>
      <c r="C237" s="286" t="s">
        <v>595</v>
      </c>
      <c r="D237" s="65" t="s">
        <v>926</v>
      </c>
      <c r="E237" s="408">
        <v>0</v>
      </c>
      <c r="F237" s="408">
        <v>500</v>
      </c>
      <c r="G237" s="408">
        <v>0</v>
      </c>
      <c r="H237" s="408">
        <v>0</v>
      </c>
      <c r="I237" s="286"/>
      <c r="J237" s="70"/>
    </row>
    <row r="238" s="421" customFormat="1" ht="32.1" customHeight="1" spans="1:10">
      <c r="A238" s="216">
        <v>227</v>
      </c>
      <c r="B238" s="286" t="s">
        <v>916</v>
      </c>
      <c r="C238" s="286" t="s">
        <v>595</v>
      </c>
      <c r="D238" s="65" t="s">
        <v>927</v>
      </c>
      <c r="E238" s="408">
        <v>0</v>
      </c>
      <c r="F238" s="408">
        <v>6000</v>
      </c>
      <c r="G238" s="408">
        <v>0</v>
      </c>
      <c r="H238" s="408">
        <v>0</v>
      </c>
      <c r="I238" s="286"/>
      <c r="J238" s="70"/>
    </row>
    <row r="239" s="421" customFormat="1" ht="32.1" customHeight="1" spans="1:10">
      <c r="A239" s="216">
        <v>228</v>
      </c>
      <c r="B239" s="286" t="s">
        <v>916</v>
      </c>
      <c r="C239" s="286" t="s">
        <v>595</v>
      </c>
      <c r="D239" s="445" t="s">
        <v>928</v>
      </c>
      <c r="E239" s="408">
        <v>0</v>
      </c>
      <c r="F239" s="408">
        <v>800</v>
      </c>
      <c r="G239" s="408">
        <v>800</v>
      </c>
      <c r="H239" s="408">
        <v>800</v>
      </c>
      <c r="I239" s="286"/>
      <c r="J239" s="70"/>
    </row>
    <row r="240" s="421" customFormat="1" ht="32.1" customHeight="1" spans="1:10">
      <c r="A240" s="216">
        <v>229</v>
      </c>
      <c r="B240" s="286" t="s">
        <v>929</v>
      </c>
      <c r="C240" s="286" t="s">
        <v>580</v>
      </c>
      <c r="D240" s="445" t="s">
        <v>930</v>
      </c>
      <c r="E240" s="408">
        <v>0</v>
      </c>
      <c r="F240" s="408">
        <v>50</v>
      </c>
      <c r="G240" s="408">
        <v>20</v>
      </c>
      <c r="H240" s="408">
        <v>20</v>
      </c>
      <c r="I240" s="286"/>
      <c r="J240" s="70"/>
    </row>
    <row r="241" s="421" customFormat="1" ht="32.1" customHeight="1" spans="1:10">
      <c r="A241" s="216">
        <v>230</v>
      </c>
      <c r="B241" s="286" t="s">
        <v>931</v>
      </c>
      <c r="C241" s="286" t="s">
        <v>595</v>
      </c>
      <c r="D241" s="445" t="s">
        <v>932</v>
      </c>
      <c r="E241" s="408">
        <v>500</v>
      </c>
      <c r="F241" s="408">
        <v>2500</v>
      </c>
      <c r="G241" s="408">
        <v>0</v>
      </c>
      <c r="H241" s="408">
        <v>500</v>
      </c>
      <c r="I241" s="286"/>
      <c r="J241" s="70"/>
    </row>
    <row r="242" s="421" customFormat="1" ht="32.1" customHeight="1" spans="1:10">
      <c r="A242" s="216">
        <v>231</v>
      </c>
      <c r="B242" s="286" t="s">
        <v>931</v>
      </c>
      <c r="C242" s="286" t="s">
        <v>595</v>
      </c>
      <c r="D242" s="65" t="s">
        <v>933</v>
      </c>
      <c r="E242" s="408">
        <v>0</v>
      </c>
      <c r="F242" s="408">
        <v>850</v>
      </c>
      <c r="G242" s="408">
        <v>0</v>
      </c>
      <c r="H242" s="408">
        <v>0</v>
      </c>
      <c r="I242" s="286"/>
      <c r="J242" s="70"/>
    </row>
    <row r="243" s="421" customFormat="1" ht="32.1" customHeight="1" spans="1:10">
      <c r="A243" s="216">
        <v>232</v>
      </c>
      <c r="B243" s="286" t="s">
        <v>934</v>
      </c>
      <c r="C243" s="286" t="s">
        <v>595</v>
      </c>
      <c r="D243" s="445" t="s">
        <v>935</v>
      </c>
      <c r="E243" s="408">
        <v>200</v>
      </c>
      <c r="F243" s="408">
        <v>300</v>
      </c>
      <c r="G243" s="408">
        <v>0</v>
      </c>
      <c r="H243" s="408">
        <v>200</v>
      </c>
      <c r="I243" s="286"/>
      <c r="J243" s="70"/>
    </row>
    <row r="244" s="421" customFormat="1" ht="32.1" customHeight="1" spans="1:10">
      <c r="A244" s="216">
        <v>233</v>
      </c>
      <c r="B244" s="286" t="s">
        <v>936</v>
      </c>
      <c r="C244" s="286" t="s">
        <v>595</v>
      </c>
      <c r="D244" s="65" t="s">
        <v>937</v>
      </c>
      <c r="E244" s="408">
        <v>0</v>
      </c>
      <c r="F244" s="408">
        <v>91.1</v>
      </c>
      <c r="G244" s="408">
        <v>91.1</v>
      </c>
      <c r="H244" s="408">
        <v>91.1</v>
      </c>
      <c r="I244" s="286" t="s">
        <v>607</v>
      </c>
      <c r="J244" s="70"/>
    </row>
    <row r="245" s="421" customFormat="1" ht="32.1" customHeight="1" spans="1:10">
      <c r="A245" s="216">
        <v>234</v>
      </c>
      <c r="B245" s="286" t="s">
        <v>938</v>
      </c>
      <c r="C245" s="286" t="s">
        <v>595</v>
      </c>
      <c r="D245" s="445" t="s">
        <v>939</v>
      </c>
      <c r="E245" s="408">
        <v>120</v>
      </c>
      <c r="F245" s="408">
        <v>260</v>
      </c>
      <c r="G245" s="408">
        <v>0</v>
      </c>
      <c r="H245" s="408">
        <v>120</v>
      </c>
      <c r="I245" s="286"/>
      <c r="J245" s="70"/>
    </row>
    <row r="246" s="421" customFormat="1" ht="32.1" customHeight="1" spans="1:10">
      <c r="A246" s="216">
        <v>235</v>
      </c>
      <c r="B246" s="286" t="s">
        <v>940</v>
      </c>
      <c r="C246" s="286" t="s">
        <v>595</v>
      </c>
      <c r="D246" s="65" t="s">
        <v>941</v>
      </c>
      <c r="E246" s="408">
        <v>0</v>
      </c>
      <c r="F246" s="408">
        <v>1500</v>
      </c>
      <c r="G246" s="408">
        <v>0</v>
      </c>
      <c r="H246" s="408">
        <v>0</v>
      </c>
      <c r="I246" s="286"/>
      <c r="J246" s="70"/>
    </row>
    <row r="247" s="421" customFormat="1" ht="32.1" customHeight="1" spans="1:10">
      <c r="A247" s="216">
        <v>236</v>
      </c>
      <c r="B247" s="286" t="s">
        <v>942</v>
      </c>
      <c r="C247" s="286" t="s">
        <v>595</v>
      </c>
      <c r="D247" s="445" t="s">
        <v>943</v>
      </c>
      <c r="E247" s="408">
        <v>400</v>
      </c>
      <c r="F247" s="408">
        <v>454.03</v>
      </c>
      <c r="G247" s="408">
        <v>0</v>
      </c>
      <c r="H247" s="408">
        <v>400</v>
      </c>
      <c r="I247" s="286"/>
      <c r="J247" s="70"/>
    </row>
    <row r="248" s="421" customFormat="1" ht="32.1" customHeight="1" spans="1:10">
      <c r="A248" s="216">
        <v>237</v>
      </c>
      <c r="B248" s="286" t="s">
        <v>944</v>
      </c>
      <c r="C248" s="286" t="s">
        <v>595</v>
      </c>
      <c r="D248" s="445" t="s">
        <v>945</v>
      </c>
      <c r="E248" s="408">
        <v>18.18</v>
      </c>
      <c r="F248" s="408">
        <v>-1.43</v>
      </c>
      <c r="G248" s="408">
        <v>-1.43</v>
      </c>
      <c r="H248" s="408">
        <v>16.75</v>
      </c>
      <c r="I248" s="286" t="s">
        <v>867</v>
      </c>
      <c r="J248" s="70"/>
    </row>
    <row r="249" s="421" customFormat="1" ht="32.1" customHeight="1" spans="1:10">
      <c r="A249" s="216">
        <v>238</v>
      </c>
      <c r="B249" s="286" t="s">
        <v>946</v>
      </c>
      <c r="C249" s="286" t="s">
        <v>595</v>
      </c>
      <c r="D249" s="445" t="s">
        <v>947</v>
      </c>
      <c r="E249" s="408">
        <v>21</v>
      </c>
      <c r="F249" s="408">
        <v>40</v>
      </c>
      <c r="G249" s="408">
        <v>40</v>
      </c>
      <c r="H249" s="408">
        <v>61</v>
      </c>
      <c r="I249" s="286" t="s">
        <v>607</v>
      </c>
      <c r="J249" s="70"/>
    </row>
    <row r="250" s="421" customFormat="1" ht="32.1" customHeight="1" spans="1:10">
      <c r="A250" s="216">
        <v>239</v>
      </c>
      <c r="B250" s="286" t="s">
        <v>948</v>
      </c>
      <c r="C250" s="286" t="s">
        <v>595</v>
      </c>
      <c r="D250" s="445" t="s">
        <v>949</v>
      </c>
      <c r="E250" s="408">
        <v>106.75</v>
      </c>
      <c r="F250" s="408">
        <v>0</v>
      </c>
      <c r="G250" s="408">
        <v>-23.08</v>
      </c>
      <c r="H250" s="408">
        <v>83.67</v>
      </c>
      <c r="I250" s="286" t="s">
        <v>867</v>
      </c>
      <c r="J250" s="70"/>
    </row>
    <row r="251" s="421" customFormat="1" ht="32.1" customHeight="1" spans="1:10">
      <c r="A251" s="216">
        <v>240</v>
      </c>
      <c r="B251" s="286" t="s">
        <v>950</v>
      </c>
      <c r="C251" s="286" t="s">
        <v>595</v>
      </c>
      <c r="D251" s="445" t="s">
        <v>951</v>
      </c>
      <c r="E251" s="408">
        <v>131</v>
      </c>
      <c r="F251" s="408">
        <v>0</v>
      </c>
      <c r="G251" s="408">
        <v>-72.18</v>
      </c>
      <c r="H251" s="408">
        <v>58.82</v>
      </c>
      <c r="I251" s="286" t="s">
        <v>639</v>
      </c>
      <c r="J251" s="70"/>
    </row>
    <row r="252" s="421" customFormat="1" ht="32.1" customHeight="1" spans="1:10">
      <c r="A252" s="216">
        <v>241</v>
      </c>
      <c r="B252" s="286" t="s">
        <v>952</v>
      </c>
      <c r="C252" s="286" t="s">
        <v>595</v>
      </c>
      <c r="D252" s="445" t="s">
        <v>953</v>
      </c>
      <c r="E252" s="408">
        <v>56</v>
      </c>
      <c r="F252" s="408">
        <v>47</v>
      </c>
      <c r="G252" s="408">
        <v>47</v>
      </c>
      <c r="H252" s="408">
        <v>103</v>
      </c>
      <c r="I252" s="286" t="s">
        <v>607</v>
      </c>
      <c r="J252" s="70"/>
    </row>
    <row r="253" s="421" customFormat="1" ht="32.1" customHeight="1" spans="1:10">
      <c r="A253" s="216">
        <v>242</v>
      </c>
      <c r="B253" s="286" t="s">
        <v>952</v>
      </c>
      <c r="C253" s="286" t="s">
        <v>595</v>
      </c>
      <c r="D253" s="445" t="s">
        <v>954</v>
      </c>
      <c r="E253" s="408">
        <v>69.63</v>
      </c>
      <c r="F253" s="408">
        <v>3000</v>
      </c>
      <c r="G253" s="408">
        <v>0</v>
      </c>
      <c r="H253" s="408">
        <v>69.63</v>
      </c>
      <c r="I253" s="286"/>
      <c r="J253" s="70"/>
    </row>
    <row r="254" s="421" customFormat="1" ht="33" customHeight="1" spans="1:10">
      <c r="A254" s="216">
        <v>243</v>
      </c>
      <c r="B254" s="286" t="s">
        <v>955</v>
      </c>
      <c r="C254" s="286" t="s">
        <v>595</v>
      </c>
      <c r="D254" s="445" t="s">
        <v>956</v>
      </c>
      <c r="E254" s="408">
        <v>500</v>
      </c>
      <c r="F254" s="408">
        <v>2500</v>
      </c>
      <c r="G254" s="408">
        <v>500</v>
      </c>
      <c r="H254" s="408">
        <v>1000</v>
      </c>
      <c r="I254" s="286" t="s">
        <v>607</v>
      </c>
      <c r="J254" s="70"/>
    </row>
    <row r="255" s="421" customFormat="1" ht="32.1" customHeight="1" spans="1:10">
      <c r="A255" s="216">
        <v>244</v>
      </c>
      <c r="B255" s="286" t="s">
        <v>957</v>
      </c>
      <c r="C255" s="286" t="s">
        <v>580</v>
      </c>
      <c r="D255" s="65" t="s">
        <v>958</v>
      </c>
      <c r="E255" s="408">
        <v>0</v>
      </c>
      <c r="F255" s="408">
        <v>89</v>
      </c>
      <c r="G255" s="408">
        <v>89</v>
      </c>
      <c r="H255" s="408">
        <v>89</v>
      </c>
      <c r="I255" s="286" t="s">
        <v>607</v>
      </c>
      <c r="J255" s="70"/>
    </row>
    <row r="256" s="421" customFormat="1" ht="32.1" customHeight="1" spans="1:10">
      <c r="A256" s="216">
        <v>245</v>
      </c>
      <c r="B256" s="286" t="s">
        <v>957</v>
      </c>
      <c r="C256" s="286" t="s">
        <v>580</v>
      </c>
      <c r="D256" s="65" t="s">
        <v>959</v>
      </c>
      <c r="E256" s="408">
        <v>0</v>
      </c>
      <c r="F256" s="408">
        <v>36</v>
      </c>
      <c r="G256" s="408">
        <v>36</v>
      </c>
      <c r="H256" s="408">
        <v>36</v>
      </c>
      <c r="I256" s="286" t="s">
        <v>607</v>
      </c>
      <c r="J256" s="70"/>
    </row>
    <row r="257" s="421" customFormat="1" ht="32.1" customHeight="1" spans="1:10">
      <c r="A257" s="216">
        <v>246</v>
      </c>
      <c r="B257" s="286" t="s">
        <v>960</v>
      </c>
      <c r="C257" s="286" t="s">
        <v>595</v>
      </c>
      <c r="D257" s="445" t="s">
        <v>961</v>
      </c>
      <c r="E257" s="408">
        <v>12</v>
      </c>
      <c r="F257" s="408">
        <v>-0.56</v>
      </c>
      <c r="G257" s="408">
        <v>-0.56</v>
      </c>
      <c r="H257" s="408">
        <v>11.44</v>
      </c>
      <c r="I257" s="286" t="s">
        <v>867</v>
      </c>
      <c r="J257" s="70"/>
    </row>
    <row r="258" s="421" customFormat="1" ht="32.1" customHeight="1" spans="1:10">
      <c r="A258" s="216">
        <v>247</v>
      </c>
      <c r="B258" s="286" t="s">
        <v>962</v>
      </c>
      <c r="C258" s="286" t="s">
        <v>595</v>
      </c>
      <c r="D258" s="445" t="s">
        <v>963</v>
      </c>
      <c r="E258" s="408">
        <v>59.34</v>
      </c>
      <c r="F258" s="408">
        <v>-16.59</v>
      </c>
      <c r="G258" s="408">
        <v>-16.59</v>
      </c>
      <c r="H258" s="408">
        <v>42.75</v>
      </c>
      <c r="I258" s="286" t="s">
        <v>867</v>
      </c>
      <c r="J258" s="70"/>
    </row>
    <row r="259" s="421" customFormat="1" ht="32.1" customHeight="1" spans="1:10">
      <c r="A259" s="216">
        <v>248</v>
      </c>
      <c r="B259" s="286" t="s">
        <v>964</v>
      </c>
      <c r="C259" s="286" t="s">
        <v>595</v>
      </c>
      <c r="D259" s="65" t="s">
        <v>965</v>
      </c>
      <c r="E259" s="408">
        <v>0</v>
      </c>
      <c r="F259" s="408">
        <v>1000</v>
      </c>
      <c r="G259" s="408">
        <v>0</v>
      </c>
      <c r="H259" s="408">
        <v>0</v>
      </c>
      <c r="I259" s="286"/>
      <c r="J259" s="70"/>
    </row>
    <row r="260" s="421" customFormat="1" ht="32.1" customHeight="1" spans="1:10">
      <c r="A260" s="216">
        <v>249</v>
      </c>
      <c r="B260" s="286" t="s">
        <v>966</v>
      </c>
      <c r="C260" s="286" t="s">
        <v>595</v>
      </c>
      <c r="D260" s="445" t="s">
        <v>967</v>
      </c>
      <c r="E260" s="408">
        <v>120</v>
      </c>
      <c r="F260" s="408">
        <v>271.21</v>
      </c>
      <c r="G260" s="408">
        <v>0</v>
      </c>
      <c r="H260" s="408">
        <v>120</v>
      </c>
      <c r="I260" s="286"/>
      <c r="J260" s="70"/>
    </row>
    <row r="261" s="421" customFormat="1" ht="32.1" customHeight="1" spans="1:10">
      <c r="A261" s="216">
        <v>250</v>
      </c>
      <c r="B261" s="286" t="s">
        <v>968</v>
      </c>
      <c r="C261" s="286" t="s">
        <v>595</v>
      </c>
      <c r="D261" s="65" t="s">
        <v>969</v>
      </c>
      <c r="E261" s="408">
        <v>0</v>
      </c>
      <c r="F261" s="408">
        <v>350</v>
      </c>
      <c r="G261" s="408">
        <v>0</v>
      </c>
      <c r="H261" s="408">
        <v>0</v>
      </c>
      <c r="I261" s="286"/>
      <c r="J261" s="70"/>
    </row>
  </sheetData>
  <protectedRanges>
    <protectedRange sqref="I54 I56 I57 I58" name="区域2_8"/>
  </protectedRanges>
  <autoFilter xmlns:etc="http://www.wps.cn/officeDocument/2017/etCustomData" ref="A5:J261" etc:filterBottomFollowUsedRange="0">
    <extLst/>
  </autoFilter>
  <mergeCells count="15">
    <mergeCell ref="A2:I2"/>
    <mergeCell ref="F4:G4"/>
    <mergeCell ref="A6:D6"/>
    <mergeCell ref="A7:D7"/>
    <mergeCell ref="A8:D8"/>
    <mergeCell ref="A9:D9"/>
    <mergeCell ref="A10:D10"/>
    <mergeCell ref="A11:D11"/>
    <mergeCell ref="A4:A5"/>
    <mergeCell ref="B4:B5"/>
    <mergeCell ref="C4:C5"/>
    <mergeCell ref="D4:D5"/>
    <mergeCell ref="E4:E5"/>
    <mergeCell ref="H4:H5"/>
    <mergeCell ref="I4:I5"/>
  </mergeCells>
  <printOptions horizontalCentered="1"/>
  <pageMargins left="0.393055555555556" right="0.393055555555556" top="0.393055555555556" bottom="0.393055555555556" header="0.196527777777778" footer="0.196527777777778"/>
  <pageSetup paperSize="9" scale="78" fitToHeight="0" orientation="landscape" horizontalDpi="600"/>
  <headerFooter alignWithMargins="0" scaleWithDoc="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30"/>
  <sheetViews>
    <sheetView zoomScale="70" zoomScaleNormal="70" topLeftCell="C1" workbookViewId="0">
      <pane ySplit="6" topLeftCell="A7" activePane="bottomLeft" state="frozen"/>
      <selection/>
      <selection pane="bottomLeft" activeCell="A17" sqref="A17"/>
    </sheetView>
  </sheetViews>
  <sheetFormatPr defaultColWidth="9" defaultRowHeight="12"/>
  <cols>
    <col min="1" max="1" width="33.875" style="397" customWidth="1"/>
    <col min="2" max="3" width="8.125" style="398" customWidth="1"/>
    <col min="4" max="7" width="8.125" style="399" customWidth="1"/>
    <col min="8" max="8" width="6.375" style="399" customWidth="1"/>
    <col min="9" max="9" width="5.875" style="399" customWidth="1"/>
    <col min="10" max="10" width="6.125" style="399" customWidth="1"/>
    <col min="11" max="11" width="15" style="399" customWidth="1"/>
    <col min="12" max="12" width="6.75" style="399" customWidth="1"/>
    <col min="13" max="13" width="5.875" style="399" customWidth="1"/>
    <col min="14" max="14" width="6.125" style="399" customWidth="1"/>
    <col min="15" max="15" width="6.25" style="399" customWidth="1"/>
    <col min="16" max="16" width="6" style="399" customWidth="1"/>
    <col min="17" max="17" width="5.75" style="399" customWidth="1"/>
    <col min="18" max="18" width="6.25" style="398" customWidth="1"/>
    <col min="19" max="19" width="6.25" style="399" customWidth="1"/>
    <col min="20" max="20" width="7" style="399" customWidth="1"/>
    <col min="21" max="22" width="5.875" style="399" customWidth="1"/>
    <col min="23" max="23" width="7.625" style="399" customWidth="1"/>
    <col min="24" max="24" width="6.375" style="399" customWidth="1"/>
    <col min="25" max="25" width="6.75" style="399" customWidth="1"/>
    <col min="26" max="26" width="9.25" style="399" customWidth="1"/>
    <col min="27" max="28" width="6.75" style="399" customWidth="1"/>
    <col min="29" max="29" width="6.25" style="399" customWidth="1"/>
    <col min="30" max="30" width="6.375" style="399" customWidth="1"/>
    <col min="31" max="31" width="6.75" style="399" customWidth="1"/>
    <col min="32" max="32" width="7.5" style="399" customWidth="1"/>
    <col min="33" max="33" width="7.75" style="399" customWidth="1"/>
    <col min="34" max="34" width="7.625" style="399" customWidth="1"/>
    <col min="35" max="36" width="7.875" style="399" customWidth="1"/>
    <col min="37" max="37" width="8.25" style="397" hidden="1" customWidth="1"/>
    <col min="38" max="16384" width="9" style="397"/>
  </cols>
  <sheetData>
    <row r="1" s="1" customFormat="1" ht="20" customHeight="1" spans="1:16384">
      <c r="A1" s="8" t="s">
        <v>970</v>
      </c>
      <c r="B1" s="9"/>
      <c r="C1" s="9"/>
      <c r="D1" s="9"/>
      <c r="E1" s="9"/>
      <c r="F1" s="9"/>
      <c r="G1" s="9"/>
      <c r="H1" s="10"/>
      <c r="I1" s="10"/>
      <c r="J1" s="32"/>
      <c r="AF1" s="411"/>
      <c r="XFA1"/>
      <c r="XFB1"/>
      <c r="XFC1"/>
      <c r="XFD1"/>
    </row>
    <row r="2" s="394" customFormat="1" ht="30" customHeight="1" spans="1:37">
      <c r="A2" s="122" t="s">
        <v>971</v>
      </c>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c r="AF2" s="142"/>
      <c r="AG2" s="122"/>
      <c r="AH2" s="122"/>
      <c r="AI2" s="122"/>
      <c r="AJ2" s="122"/>
      <c r="AK2" s="122"/>
    </row>
    <row r="3" ht="20.1" customHeight="1" spans="36:37">
      <c r="AJ3" s="414" t="s">
        <v>5</v>
      </c>
      <c r="AK3" s="414" t="s">
        <v>5</v>
      </c>
    </row>
    <row r="4" s="395" customFormat="1" ht="21.75" customHeight="1" spans="1:37">
      <c r="A4" s="400" t="s">
        <v>583</v>
      </c>
      <c r="B4" s="401" t="s">
        <v>972</v>
      </c>
      <c r="C4" s="402"/>
      <c r="D4" s="402"/>
      <c r="E4" s="402"/>
      <c r="F4" s="402"/>
      <c r="G4" s="403"/>
      <c r="H4" s="400" t="s">
        <v>973</v>
      </c>
      <c r="I4" s="400"/>
      <c r="J4" s="400"/>
      <c r="K4" s="400"/>
      <c r="L4" s="400"/>
      <c r="M4" s="400"/>
      <c r="N4" s="400"/>
      <c r="O4" s="400"/>
      <c r="P4" s="400"/>
      <c r="Q4" s="400"/>
      <c r="R4" s="400"/>
      <c r="S4" s="400"/>
      <c r="T4" s="400"/>
      <c r="U4" s="400"/>
      <c r="V4" s="400"/>
      <c r="W4" s="400"/>
      <c r="X4" s="400"/>
      <c r="Y4" s="400"/>
      <c r="Z4" s="400"/>
      <c r="AA4" s="400"/>
      <c r="AB4" s="400"/>
      <c r="AC4" s="400"/>
      <c r="AD4" s="400"/>
      <c r="AE4" s="400"/>
      <c r="AF4" s="412"/>
      <c r="AG4" s="400"/>
      <c r="AH4" s="400"/>
      <c r="AI4" s="400"/>
      <c r="AJ4" s="400" t="s">
        <v>11</v>
      </c>
      <c r="AK4" s="400" t="s">
        <v>11</v>
      </c>
    </row>
    <row r="5" s="395" customFormat="1" ht="24" customHeight="1" spans="1:37">
      <c r="A5" s="400"/>
      <c r="B5" s="404" t="s">
        <v>974</v>
      </c>
      <c r="C5" s="404"/>
      <c r="D5" s="404"/>
      <c r="E5" s="405" t="s">
        <v>975</v>
      </c>
      <c r="F5" s="405"/>
      <c r="G5" s="405"/>
      <c r="H5" s="400" t="s">
        <v>976</v>
      </c>
      <c r="I5" s="400"/>
      <c r="J5" s="400"/>
      <c r="K5" s="400"/>
      <c r="L5" s="400"/>
      <c r="M5" s="400"/>
      <c r="N5" s="400"/>
      <c r="O5" s="400"/>
      <c r="P5" s="400"/>
      <c r="Q5" s="400"/>
      <c r="R5" s="400"/>
      <c r="S5" s="400"/>
      <c r="T5" s="400"/>
      <c r="U5" s="400"/>
      <c r="V5" s="400"/>
      <c r="W5" s="400"/>
      <c r="X5" s="400"/>
      <c r="Y5" s="400"/>
      <c r="Z5" s="400"/>
      <c r="AA5" s="400"/>
      <c r="AB5" s="400"/>
      <c r="AC5" s="400"/>
      <c r="AD5" s="400"/>
      <c r="AE5" s="400"/>
      <c r="AF5" s="412"/>
      <c r="AG5" s="100" t="s">
        <v>977</v>
      </c>
      <c r="AH5" s="100" t="s">
        <v>978</v>
      </c>
      <c r="AI5" s="400" t="s">
        <v>68</v>
      </c>
      <c r="AJ5" s="400"/>
      <c r="AK5" s="400"/>
    </row>
    <row r="6" s="396" customFormat="1" ht="106.5" customHeight="1" spans="1:37">
      <c r="A6" s="406"/>
      <c r="B6" s="407" t="s">
        <v>979</v>
      </c>
      <c r="C6" s="407" t="s">
        <v>980</v>
      </c>
      <c r="D6" s="407" t="s">
        <v>68</v>
      </c>
      <c r="E6" s="407" t="s">
        <v>979</v>
      </c>
      <c r="F6" s="407" t="s">
        <v>980</v>
      </c>
      <c r="G6" s="407" t="s">
        <v>68</v>
      </c>
      <c r="H6" s="407" t="s">
        <v>981</v>
      </c>
      <c r="I6" s="407" t="s">
        <v>982</v>
      </c>
      <c r="J6" s="407" t="s">
        <v>983</v>
      </c>
      <c r="K6" s="407" t="s">
        <v>984</v>
      </c>
      <c r="L6" s="407" t="s">
        <v>985</v>
      </c>
      <c r="M6" s="407" t="s">
        <v>986</v>
      </c>
      <c r="N6" s="407" t="s">
        <v>987</v>
      </c>
      <c r="O6" s="407" t="s">
        <v>988</v>
      </c>
      <c r="P6" s="407" t="s">
        <v>315</v>
      </c>
      <c r="Q6" s="407" t="s">
        <v>989</v>
      </c>
      <c r="R6" s="407" t="s">
        <v>990</v>
      </c>
      <c r="S6" s="407" t="s">
        <v>991</v>
      </c>
      <c r="T6" s="407" t="s">
        <v>992</v>
      </c>
      <c r="U6" s="407" t="s">
        <v>297</v>
      </c>
      <c r="V6" s="407" t="s">
        <v>993</v>
      </c>
      <c r="W6" s="407" t="s">
        <v>994</v>
      </c>
      <c r="X6" s="407" t="s">
        <v>995</v>
      </c>
      <c r="Y6" s="407" t="s">
        <v>996</v>
      </c>
      <c r="Z6" s="407" t="s">
        <v>997</v>
      </c>
      <c r="AA6" s="407" t="s">
        <v>998</v>
      </c>
      <c r="AB6" s="407" t="s">
        <v>523</v>
      </c>
      <c r="AC6" s="407" t="s">
        <v>999</v>
      </c>
      <c r="AD6" s="413" t="s">
        <v>906</v>
      </c>
      <c r="AE6" s="407" t="s">
        <v>1000</v>
      </c>
      <c r="AF6" s="407" t="s">
        <v>1001</v>
      </c>
      <c r="AG6" s="415"/>
      <c r="AH6" s="415"/>
      <c r="AI6" s="406"/>
      <c r="AJ6" s="406"/>
      <c r="AK6" s="406"/>
    </row>
    <row r="7" s="396" customFormat="1" ht="42" customHeight="1" spans="1:37">
      <c r="A7" s="286" t="s">
        <v>1002</v>
      </c>
      <c r="B7" s="408">
        <v>525</v>
      </c>
      <c r="C7" s="408"/>
      <c r="D7" s="408">
        <f t="shared" ref="D7:D15" si="0">+B7+C7</f>
        <v>525</v>
      </c>
      <c r="E7" s="408">
        <v>525</v>
      </c>
      <c r="F7" s="408"/>
      <c r="G7" s="408">
        <f t="shared" ref="G7:G11" si="1">+E7+F7</f>
        <v>525</v>
      </c>
      <c r="H7" s="408">
        <v>16.2</v>
      </c>
      <c r="I7" s="408"/>
      <c r="J7" s="408"/>
      <c r="K7" s="408"/>
      <c r="L7" s="408"/>
      <c r="M7" s="408"/>
      <c r="N7" s="408"/>
      <c r="O7" s="408"/>
      <c r="P7" s="408"/>
      <c r="Q7" s="408"/>
      <c r="R7" s="408"/>
      <c r="S7" s="408"/>
      <c r="T7" s="408"/>
      <c r="U7" s="408"/>
      <c r="V7" s="408"/>
      <c r="W7" s="408"/>
      <c r="X7" s="408"/>
      <c r="Y7" s="408"/>
      <c r="Z7" s="408"/>
      <c r="AA7" s="408"/>
      <c r="AB7" s="408"/>
      <c r="AC7" s="408"/>
      <c r="AD7" s="408"/>
      <c r="AE7" s="408"/>
      <c r="AF7" s="408">
        <f t="shared" ref="AF7:AF14" si="2">SUM(H7:AE7)</f>
        <v>16.2</v>
      </c>
      <c r="AG7" s="408">
        <f t="shared" ref="AG7:AG14" si="3">+AI7-AF7</f>
        <v>508.8</v>
      </c>
      <c r="AH7" s="408"/>
      <c r="AI7" s="408">
        <v>525</v>
      </c>
      <c r="AJ7" s="416"/>
      <c r="AK7" s="417" t="s">
        <v>1003</v>
      </c>
    </row>
    <row r="8" s="396" customFormat="1" ht="42" customHeight="1" spans="1:37">
      <c r="A8" s="286" t="s">
        <v>1004</v>
      </c>
      <c r="B8" s="408">
        <v>2564</v>
      </c>
      <c r="C8" s="408"/>
      <c r="D8" s="408">
        <f t="shared" si="0"/>
        <v>2564</v>
      </c>
      <c r="E8" s="408">
        <v>2564</v>
      </c>
      <c r="F8" s="408"/>
      <c r="G8" s="408">
        <f t="shared" si="1"/>
        <v>2564</v>
      </c>
      <c r="H8" s="408"/>
      <c r="I8" s="408">
        <v>20</v>
      </c>
      <c r="J8" s="408"/>
      <c r="K8" s="408"/>
      <c r="L8" s="408"/>
      <c r="M8" s="408"/>
      <c r="N8" s="408"/>
      <c r="O8" s="408"/>
      <c r="P8" s="408"/>
      <c r="Q8" s="408"/>
      <c r="R8" s="408"/>
      <c r="S8" s="408"/>
      <c r="T8" s="408"/>
      <c r="U8" s="408"/>
      <c r="V8" s="408"/>
      <c r="W8" s="408">
        <f>1925-20</f>
        <v>1905</v>
      </c>
      <c r="X8" s="408"/>
      <c r="Y8" s="408"/>
      <c r="Z8" s="408"/>
      <c r="AA8" s="408"/>
      <c r="AB8" s="408"/>
      <c r="AC8" s="408"/>
      <c r="AD8" s="408">
        <v>500</v>
      </c>
      <c r="AE8" s="408"/>
      <c r="AF8" s="408">
        <f t="shared" si="2"/>
        <v>2425</v>
      </c>
      <c r="AG8" s="408">
        <f t="shared" si="3"/>
        <v>139</v>
      </c>
      <c r="AH8" s="408"/>
      <c r="AI8" s="408">
        <v>2564</v>
      </c>
      <c r="AJ8" s="416"/>
      <c r="AK8" s="417" t="s">
        <v>1003</v>
      </c>
    </row>
    <row r="9" s="396" customFormat="1" ht="42" customHeight="1" spans="1:37">
      <c r="A9" s="286" t="s">
        <v>1005</v>
      </c>
      <c r="B9" s="408">
        <v>1222</v>
      </c>
      <c r="C9" s="408"/>
      <c r="D9" s="408">
        <f t="shared" si="0"/>
        <v>1222</v>
      </c>
      <c r="E9" s="408">
        <v>1222</v>
      </c>
      <c r="F9" s="408"/>
      <c r="G9" s="408">
        <f t="shared" si="1"/>
        <v>1222</v>
      </c>
      <c r="H9" s="408"/>
      <c r="I9" s="408"/>
      <c r="J9" s="408"/>
      <c r="K9" s="408"/>
      <c r="L9" s="408"/>
      <c r="M9" s="408"/>
      <c r="N9" s="408"/>
      <c r="O9" s="408">
        <v>58.7</v>
      </c>
      <c r="P9" s="408"/>
      <c r="Q9" s="408">
        <v>101</v>
      </c>
      <c r="R9" s="408"/>
      <c r="S9" s="408"/>
      <c r="T9" s="408"/>
      <c r="U9" s="408"/>
      <c r="V9" s="408"/>
      <c r="W9" s="408"/>
      <c r="X9" s="408"/>
      <c r="Y9" s="408"/>
      <c r="Z9" s="408"/>
      <c r="AA9" s="408"/>
      <c r="AB9" s="408"/>
      <c r="AC9" s="408"/>
      <c r="AD9" s="408"/>
      <c r="AE9" s="408"/>
      <c r="AF9" s="408">
        <f t="shared" si="2"/>
        <v>159.7</v>
      </c>
      <c r="AG9" s="408"/>
      <c r="AH9" s="408">
        <f>+AI9-AF9</f>
        <v>1062.3</v>
      </c>
      <c r="AI9" s="408">
        <v>1222</v>
      </c>
      <c r="AJ9" s="416"/>
      <c r="AK9" s="417" t="s">
        <v>1003</v>
      </c>
    </row>
    <row r="10" s="396" customFormat="1" ht="42" customHeight="1" spans="1:37">
      <c r="A10" s="286" t="s">
        <v>1006</v>
      </c>
      <c r="B10" s="408"/>
      <c r="C10" s="408"/>
      <c r="D10" s="408">
        <f t="shared" si="0"/>
        <v>0</v>
      </c>
      <c r="E10" s="408"/>
      <c r="F10" s="408">
        <v>1200</v>
      </c>
      <c r="G10" s="408">
        <f t="shared" si="1"/>
        <v>1200</v>
      </c>
      <c r="H10" s="408">
        <f>1063.8-500</f>
        <v>563.8</v>
      </c>
      <c r="I10" s="408"/>
      <c r="J10" s="408"/>
      <c r="K10" s="408"/>
      <c r="L10" s="408"/>
      <c r="M10" s="408"/>
      <c r="N10" s="408"/>
      <c r="O10" s="408"/>
      <c r="P10" s="408"/>
      <c r="Q10" s="408"/>
      <c r="R10" s="408"/>
      <c r="S10" s="408"/>
      <c r="T10" s="408"/>
      <c r="U10" s="408"/>
      <c r="V10" s="408"/>
      <c r="W10" s="408"/>
      <c r="X10" s="408"/>
      <c r="Y10" s="408"/>
      <c r="Z10" s="408"/>
      <c r="AA10" s="408">
        <v>12</v>
      </c>
      <c r="AB10" s="408"/>
      <c r="AC10" s="408"/>
      <c r="AD10" s="408"/>
      <c r="AE10" s="408"/>
      <c r="AF10" s="408">
        <f t="shared" si="2"/>
        <v>575.8</v>
      </c>
      <c r="AG10" s="408">
        <f t="shared" si="3"/>
        <v>624.2</v>
      </c>
      <c r="AH10" s="408"/>
      <c r="AI10" s="408">
        <v>1200</v>
      </c>
      <c r="AJ10" s="416"/>
      <c r="AK10" s="417" t="s">
        <v>1003</v>
      </c>
    </row>
    <row r="11" s="396" customFormat="1" ht="42" customHeight="1" spans="1:37">
      <c r="A11" s="286" t="s">
        <v>1007</v>
      </c>
      <c r="B11" s="408"/>
      <c r="C11" s="408">
        <v>25</v>
      </c>
      <c r="D11" s="408">
        <f t="shared" si="0"/>
        <v>25</v>
      </c>
      <c r="E11" s="408">
        <v>1353</v>
      </c>
      <c r="F11" s="408">
        <v>726.56</v>
      </c>
      <c r="G11" s="408">
        <f t="shared" si="1"/>
        <v>2079.56</v>
      </c>
      <c r="H11" s="408"/>
      <c r="I11" s="408"/>
      <c r="J11" s="408"/>
      <c r="K11" s="408"/>
      <c r="L11" s="408"/>
      <c r="M11" s="408"/>
      <c r="N11" s="408"/>
      <c r="O11" s="408"/>
      <c r="P11" s="408"/>
      <c r="Q11" s="408"/>
      <c r="R11" s="408"/>
      <c r="S11" s="408"/>
      <c r="T11" s="408"/>
      <c r="U11" s="408"/>
      <c r="V11" s="408"/>
      <c r="W11" s="408"/>
      <c r="X11" s="408"/>
      <c r="Y11" s="408"/>
      <c r="Z11" s="408"/>
      <c r="AA11" s="408"/>
      <c r="AB11" s="408"/>
      <c r="AC11" s="408"/>
      <c r="AD11" s="408"/>
      <c r="AE11" s="408"/>
      <c r="AF11" s="408">
        <f t="shared" si="2"/>
        <v>0</v>
      </c>
      <c r="AG11" s="408">
        <f t="shared" si="3"/>
        <v>2079.56</v>
      </c>
      <c r="AH11" s="408"/>
      <c r="AI11" s="408">
        <v>2079.56</v>
      </c>
      <c r="AJ11" s="416"/>
      <c r="AK11" s="417" t="s">
        <v>1003</v>
      </c>
    </row>
    <row r="12" s="396" customFormat="1" ht="42" customHeight="1" spans="1:37">
      <c r="A12" s="286" t="s">
        <v>1008</v>
      </c>
      <c r="B12" s="408"/>
      <c r="C12" s="408">
        <v>50</v>
      </c>
      <c r="D12" s="408">
        <f t="shared" si="0"/>
        <v>50</v>
      </c>
      <c r="E12" s="408"/>
      <c r="F12" s="408">
        <v>50</v>
      </c>
      <c r="G12" s="408">
        <f t="shared" ref="G12:G15" si="4">+E12+F12</f>
        <v>50</v>
      </c>
      <c r="H12" s="408"/>
      <c r="I12" s="408"/>
      <c r="J12" s="408"/>
      <c r="K12" s="408"/>
      <c r="L12" s="408"/>
      <c r="M12" s="408"/>
      <c r="N12" s="408"/>
      <c r="O12" s="408"/>
      <c r="P12" s="408">
        <v>8</v>
      </c>
      <c r="Q12" s="408"/>
      <c r="R12" s="408"/>
      <c r="S12" s="408"/>
      <c r="T12" s="408"/>
      <c r="U12" s="408"/>
      <c r="V12" s="408"/>
      <c r="W12" s="408"/>
      <c r="X12" s="408"/>
      <c r="Y12" s="408"/>
      <c r="Z12" s="408"/>
      <c r="AA12" s="408"/>
      <c r="AB12" s="408"/>
      <c r="AC12" s="408"/>
      <c r="AD12" s="408"/>
      <c r="AE12" s="408"/>
      <c r="AF12" s="408">
        <f t="shared" si="2"/>
        <v>8</v>
      </c>
      <c r="AG12" s="408">
        <f t="shared" si="3"/>
        <v>42</v>
      </c>
      <c r="AH12" s="408"/>
      <c r="AI12" s="408">
        <v>50</v>
      </c>
      <c r="AJ12" s="416"/>
      <c r="AK12" s="417" t="s">
        <v>1003</v>
      </c>
    </row>
    <row r="13" s="396" customFormat="1" ht="42" customHeight="1" spans="1:37">
      <c r="A13" s="286" t="s">
        <v>1009</v>
      </c>
      <c r="B13" s="408"/>
      <c r="C13" s="408"/>
      <c r="D13" s="408">
        <f t="shared" si="0"/>
        <v>0</v>
      </c>
      <c r="E13" s="408">
        <v>180</v>
      </c>
      <c r="F13" s="408">
        <v>895</v>
      </c>
      <c r="G13" s="408">
        <f t="shared" si="4"/>
        <v>1075</v>
      </c>
      <c r="H13" s="408"/>
      <c r="I13" s="408"/>
      <c r="J13" s="408"/>
      <c r="K13" s="408"/>
      <c r="L13" s="408"/>
      <c r="M13" s="408"/>
      <c r="N13" s="408"/>
      <c r="O13" s="408"/>
      <c r="P13" s="408"/>
      <c r="Q13" s="408"/>
      <c r="R13" s="408"/>
      <c r="S13" s="408"/>
      <c r="T13" s="408"/>
      <c r="U13" s="408"/>
      <c r="V13" s="408"/>
      <c r="W13" s="408"/>
      <c r="X13" s="408"/>
      <c r="Y13" s="408"/>
      <c r="Z13" s="408"/>
      <c r="AA13" s="408"/>
      <c r="AB13" s="408"/>
      <c r="AC13" s="408"/>
      <c r="AD13" s="408"/>
      <c r="AE13" s="408"/>
      <c r="AF13" s="408">
        <f t="shared" si="2"/>
        <v>0</v>
      </c>
      <c r="AG13" s="408">
        <v>0</v>
      </c>
      <c r="AH13" s="408">
        <v>1075</v>
      </c>
      <c r="AI13" s="408">
        <v>1075</v>
      </c>
      <c r="AJ13" s="416"/>
      <c r="AK13" s="417" t="s">
        <v>1003</v>
      </c>
    </row>
    <row r="14" s="396" customFormat="1" ht="42" customHeight="1" spans="1:37">
      <c r="A14" s="286" t="s">
        <v>1010</v>
      </c>
      <c r="B14" s="408">
        <v>831</v>
      </c>
      <c r="C14" s="408"/>
      <c r="D14" s="408">
        <f t="shared" si="0"/>
        <v>831</v>
      </c>
      <c r="E14" s="408">
        <v>831</v>
      </c>
      <c r="F14" s="408"/>
      <c r="G14" s="408">
        <f t="shared" si="4"/>
        <v>831</v>
      </c>
      <c r="H14" s="408"/>
      <c r="I14" s="408"/>
      <c r="J14" s="408"/>
      <c r="K14" s="408"/>
      <c r="L14" s="408"/>
      <c r="M14" s="408"/>
      <c r="N14" s="408"/>
      <c r="O14" s="408"/>
      <c r="P14" s="408"/>
      <c r="Q14" s="408"/>
      <c r="R14" s="408">
        <v>831</v>
      </c>
      <c r="S14" s="408"/>
      <c r="T14" s="408"/>
      <c r="U14" s="408"/>
      <c r="V14" s="408"/>
      <c r="W14" s="408"/>
      <c r="X14" s="408"/>
      <c r="Y14" s="408"/>
      <c r="Z14" s="408"/>
      <c r="AA14" s="408"/>
      <c r="AB14" s="408"/>
      <c r="AC14" s="408"/>
      <c r="AD14" s="408"/>
      <c r="AE14" s="408"/>
      <c r="AF14" s="408">
        <f t="shared" si="2"/>
        <v>831</v>
      </c>
      <c r="AG14" s="408">
        <f t="shared" si="3"/>
        <v>0</v>
      </c>
      <c r="AH14" s="408"/>
      <c r="AI14" s="408">
        <v>831</v>
      </c>
      <c r="AJ14" s="416"/>
      <c r="AK14" s="417" t="s">
        <v>1003</v>
      </c>
    </row>
    <row r="15" s="396" customFormat="1" ht="42" customHeight="1" spans="1:37">
      <c r="A15" s="286" t="s">
        <v>1011</v>
      </c>
      <c r="B15" s="408"/>
      <c r="C15" s="408"/>
      <c r="D15" s="408">
        <f t="shared" si="0"/>
        <v>0</v>
      </c>
      <c r="E15" s="408"/>
      <c r="F15" s="408">
        <v>100</v>
      </c>
      <c r="G15" s="408">
        <f t="shared" si="4"/>
        <v>100</v>
      </c>
      <c r="H15" s="408"/>
      <c r="I15" s="408"/>
      <c r="J15" s="408"/>
      <c r="K15" s="408"/>
      <c r="L15" s="408"/>
      <c r="M15" s="408"/>
      <c r="N15" s="408"/>
      <c r="O15" s="408"/>
      <c r="P15" s="408"/>
      <c r="Q15" s="408"/>
      <c r="R15" s="408"/>
      <c r="S15" s="408"/>
      <c r="T15" s="408"/>
      <c r="U15" s="408"/>
      <c r="V15" s="408"/>
      <c r="W15" s="408"/>
      <c r="X15" s="408"/>
      <c r="Y15" s="408"/>
      <c r="Z15" s="408"/>
      <c r="AA15" s="408"/>
      <c r="AB15" s="408"/>
      <c r="AC15" s="408"/>
      <c r="AD15" s="408"/>
      <c r="AE15" s="408"/>
      <c r="AF15" s="408"/>
      <c r="AG15" s="408">
        <v>100</v>
      </c>
      <c r="AH15" s="408"/>
      <c r="AI15" s="408">
        <v>100</v>
      </c>
      <c r="AJ15" s="416"/>
      <c r="AK15" s="417" t="s">
        <v>1003</v>
      </c>
    </row>
    <row r="16" s="396" customFormat="1" ht="42" customHeight="1" spans="1:37">
      <c r="A16" s="286" t="s">
        <v>1012</v>
      </c>
      <c r="B16" s="408">
        <v>1156</v>
      </c>
      <c r="C16" s="408"/>
      <c r="D16" s="408">
        <f t="shared" ref="D16:D22" si="5">+B16+C16</f>
        <v>1156</v>
      </c>
      <c r="E16" s="408">
        <v>1156</v>
      </c>
      <c r="F16" s="408"/>
      <c r="G16" s="408">
        <f t="shared" ref="G16:G22" si="6">+E16+F16</f>
        <v>1156</v>
      </c>
      <c r="H16" s="408"/>
      <c r="I16" s="408"/>
      <c r="J16" s="408"/>
      <c r="K16" s="408"/>
      <c r="L16" s="408"/>
      <c r="M16" s="408"/>
      <c r="N16" s="408">
        <v>188</v>
      </c>
      <c r="O16" s="408"/>
      <c r="P16" s="408"/>
      <c r="Q16" s="408"/>
      <c r="R16" s="408"/>
      <c r="S16" s="408">
        <f>53.16+4.29</f>
        <v>57.45</v>
      </c>
      <c r="T16" s="408"/>
      <c r="U16" s="408"/>
      <c r="V16" s="408"/>
      <c r="W16" s="408"/>
      <c r="X16" s="408"/>
      <c r="Y16" s="408"/>
      <c r="Z16" s="408"/>
      <c r="AA16" s="408"/>
      <c r="AB16" s="408"/>
      <c r="AC16" s="408"/>
      <c r="AD16" s="408"/>
      <c r="AE16" s="408"/>
      <c r="AF16" s="408">
        <f t="shared" ref="AF16:AF23" si="7">SUM(H16:AE16)</f>
        <v>245.45</v>
      </c>
      <c r="AG16" s="408">
        <f>+AI16-AF16</f>
        <v>910.55</v>
      </c>
      <c r="AH16" s="408"/>
      <c r="AI16" s="408">
        <v>1156</v>
      </c>
      <c r="AJ16" s="416"/>
      <c r="AK16" s="417" t="s">
        <v>1003</v>
      </c>
    </row>
    <row r="17" s="396" customFormat="1" ht="42" customHeight="1" spans="1:37">
      <c r="A17" s="286" t="s">
        <v>1013</v>
      </c>
      <c r="B17" s="408"/>
      <c r="C17" s="408">
        <v>2991</v>
      </c>
      <c r="D17" s="408">
        <f t="shared" si="5"/>
        <v>2991</v>
      </c>
      <c r="E17" s="408"/>
      <c r="F17" s="408">
        <v>2991</v>
      </c>
      <c r="G17" s="408">
        <f t="shared" si="6"/>
        <v>2991</v>
      </c>
      <c r="H17" s="408"/>
      <c r="I17" s="408"/>
      <c r="J17" s="408">
        <f>2023-1040.55</f>
        <v>982.45</v>
      </c>
      <c r="K17" s="408"/>
      <c r="L17" s="408"/>
      <c r="M17" s="408"/>
      <c r="N17" s="408"/>
      <c r="O17" s="408"/>
      <c r="P17" s="408"/>
      <c r="Q17" s="408"/>
      <c r="R17" s="408"/>
      <c r="S17" s="408"/>
      <c r="T17" s="408"/>
      <c r="U17" s="408"/>
      <c r="V17" s="408"/>
      <c r="W17" s="408"/>
      <c r="X17" s="408"/>
      <c r="Y17" s="408"/>
      <c r="Z17" s="408">
        <f>461-434</f>
        <v>27</v>
      </c>
      <c r="AA17" s="408"/>
      <c r="AB17" s="408"/>
      <c r="AC17" s="408"/>
      <c r="AD17" s="408"/>
      <c r="AE17" s="408"/>
      <c r="AF17" s="408">
        <f t="shared" si="7"/>
        <v>1009.45</v>
      </c>
      <c r="AG17" s="408">
        <f>+AI17-AF17</f>
        <v>1981.55</v>
      </c>
      <c r="AH17" s="408"/>
      <c r="AI17" s="408">
        <v>2991</v>
      </c>
      <c r="AJ17" s="416"/>
      <c r="AK17" s="417" t="s">
        <v>1003</v>
      </c>
    </row>
    <row r="18" s="396" customFormat="1" ht="42" customHeight="1" spans="1:37">
      <c r="A18" s="286" t="s">
        <v>1014</v>
      </c>
      <c r="B18" s="408">
        <v>1996</v>
      </c>
      <c r="C18" s="408"/>
      <c r="D18" s="408">
        <f t="shared" si="5"/>
        <v>1996</v>
      </c>
      <c r="E18" s="408">
        <v>1996</v>
      </c>
      <c r="F18" s="408"/>
      <c r="G18" s="408">
        <f t="shared" si="6"/>
        <v>1996</v>
      </c>
      <c r="H18" s="408"/>
      <c r="I18" s="408"/>
      <c r="J18" s="408"/>
      <c r="K18" s="408"/>
      <c r="L18" s="408"/>
      <c r="M18" s="408"/>
      <c r="N18" s="408"/>
      <c r="O18" s="408"/>
      <c r="P18" s="408"/>
      <c r="Q18" s="408"/>
      <c r="R18" s="408"/>
      <c r="S18" s="408"/>
      <c r="T18" s="408"/>
      <c r="U18" s="408"/>
      <c r="V18" s="408"/>
      <c r="W18" s="408"/>
      <c r="X18" s="408"/>
      <c r="Y18" s="408"/>
      <c r="Z18" s="408"/>
      <c r="AA18" s="408"/>
      <c r="AB18" s="408"/>
      <c r="AC18" s="408"/>
      <c r="AD18" s="408"/>
      <c r="AE18" s="408"/>
      <c r="AF18" s="408">
        <f t="shared" si="7"/>
        <v>0</v>
      </c>
      <c r="AG18" s="408">
        <f>+AI18-AF18</f>
        <v>1996</v>
      </c>
      <c r="AH18" s="408"/>
      <c r="AI18" s="408">
        <v>1996</v>
      </c>
      <c r="AJ18" s="416"/>
      <c r="AK18" s="417" t="s">
        <v>1003</v>
      </c>
    </row>
    <row r="19" s="396" customFormat="1" ht="42" customHeight="1" spans="1:37">
      <c r="A19" s="286" t="s">
        <v>1015</v>
      </c>
      <c r="B19" s="408">
        <v>500</v>
      </c>
      <c r="C19" s="408">
        <v>760</v>
      </c>
      <c r="D19" s="408">
        <f t="shared" si="5"/>
        <v>1260</v>
      </c>
      <c r="E19" s="408">
        <v>500</v>
      </c>
      <c r="F19" s="408">
        <v>760</v>
      </c>
      <c r="G19" s="408">
        <f t="shared" si="6"/>
        <v>1260</v>
      </c>
      <c r="H19" s="408"/>
      <c r="I19" s="408"/>
      <c r="J19" s="408"/>
      <c r="K19" s="408"/>
      <c r="L19" s="408"/>
      <c r="M19" s="408"/>
      <c r="N19" s="408"/>
      <c r="O19" s="408"/>
      <c r="P19" s="408"/>
      <c r="Q19" s="408"/>
      <c r="R19" s="408"/>
      <c r="S19" s="408"/>
      <c r="T19" s="408"/>
      <c r="U19" s="408">
        <v>8</v>
      </c>
      <c r="V19" s="408"/>
      <c r="W19" s="408"/>
      <c r="X19" s="408">
        <v>34</v>
      </c>
      <c r="Y19" s="408">
        <v>388</v>
      </c>
      <c r="Z19" s="408"/>
      <c r="AA19" s="408">
        <v>130.81</v>
      </c>
      <c r="AB19" s="408"/>
      <c r="AC19" s="408"/>
      <c r="AD19" s="408"/>
      <c r="AE19" s="408"/>
      <c r="AF19" s="408">
        <f t="shared" si="7"/>
        <v>560.81</v>
      </c>
      <c r="AG19" s="408"/>
      <c r="AH19" s="408">
        <f>+AI19-AF19</f>
        <v>699.19</v>
      </c>
      <c r="AI19" s="408">
        <v>1260</v>
      </c>
      <c r="AJ19" s="416"/>
      <c r="AK19" s="417" t="s">
        <v>1003</v>
      </c>
    </row>
    <row r="20" s="396" customFormat="1" ht="42" customHeight="1" spans="1:37">
      <c r="A20" s="286" t="s">
        <v>1016</v>
      </c>
      <c r="B20" s="408"/>
      <c r="C20" s="408">
        <f>7797-3100+34</f>
        <v>4731</v>
      </c>
      <c r="D20" s="408">
        <f t="shared" si="5"/>
        <v>4731</v>
      </c>
      <c r="E20" s="408"/>
      <c r="F20" s="408">
        <v>7797</v>
      </c>
      <c r="G20" s="408">
        <f t="shared" si="6"/>
        <v>7797</v>
      </c>
      <c r="H20" s="408"/>
      <c r="I20" s="408"/>
      <c r="J20" s="408">
        <f>1040.55-59</f>
        <v>981.55</v>
      </c>
      <c r="K20" s="408"/>
      <c r="L20" s="408">
        <f>293.79-18.61</f>
        <v>275.18</v>
      </c>
      <c r="M20" s="408"/>
      <c r="N20" s="408"/>
      <c r="O20" s="408"/>
      <c r="P20" s="408"/>
      <c r="Q20" s="408"/>
      <c r="R20" s="408"/>
      <c r="S20" s="408"/>
      <c r="T20" s="408"/>
      <c r="U20" s="408"/>
      <c r="V20" s="408"/>
      <c r="W20" s="408"/>
      <c r="X20" s="408"/>
      <c r="Y20" s="408">
        <v>2.41</v>
      </c>
      <c r="Z20" s="408"/>
      <c r="AA20" s="408"/>
      <c r="AB20" s="408">
        <v>434</v>
      </c>
      <c r="AC20" s="408">
        <v>56.4</v>
      </c>
      <c r="AD20" s="408"/>
      <c r="AE20" s="408">
        <v>154</v>
      </c>
      <c r="AF20" s="408">
        <f t="shared" si="7"/>
        <v>1903.54</v>
      </c>
      <c r="AG20" s="408">
        <f>+AI20-AH20-AF20</f>
        <v>4893.46</v>
      </c>
      <c r="AH20" s="408">
        <v>1000</v>
      </c>
      <c r="AI20" s="408">
        <v>7797</v>
      </c>
      <c r="AJ20" s="416"/>
      <c r="AK20" s="417" t="s">
        <v>1017</v>
      </c>
    </row>
    <row r="21" s="396" customFormat="1" ht="42" customHeight="1" spans="1:37">
      <c r="A21" s="286" t="s">
        <v>1018</v>
      </c>
      <c r="B21" s="408">
        <v>3457</v>
      </c>
      <c r="C21" s="408"/>
      <c r="D21" s="408">
        <f t="shared" si="5"/>
        <v>3457</v>
      </c>
      <c r="E21" s="408">
        <v>4159</v>
      </c>
      <c r="F21" s="408"/>
      <c r="G21" s="408">
        <f t="shared" si="6"/>
        <v>4159</v>
      </c>
      <c r="H21" s="408"/>
      <c r="I21" s="408"/>
      <c r="J21" s="408"/>
      <c r="K21" s="408"/>
      <c r="L21" s="408"/>
      <c r="M21" s="408"/>
      <c r="N21" s="408"/>
      <c r="O21" s="408"/>
      <c r="P21" s="408"/>
      <c r="Q21" s="408"/>
      <c r="R21" s="408"/>
      <c r="S21" s="408"/>
      <c r="T21" s="408"/>
      <c r="U21" s="408"/>
      <c r="V21" s="408"/>
      <c r="W21" s="408"/>
      <c r="X21" s="408"/>
      <c r="Y21" s="408"/>
      <c r="Z21" s="408"/>
      <c r="AA21" s="408"/>
      <c r="AB21" s="408"/>
      <c r="AC21" s="408"/>
      <c r="AD21" s="408"/>
      <c r="AE21" s="408"/>
      <c r="AF21" s="408">
        <f t="shared" si="7"/>
        <v>0</v>
      </c>
      <c r="AG21" s="408">
        <f>+AI21-AF21</f>
        <v>4159</v>
      </c>
      <c r="AH21" s="408"/>
      <c r="AI21" s="408">
        <v>4159</v>
      </c>
      <c r="AJ21" s="416"/>
      <c r="AK21" s="417" t="s">
        <v>1017</v>
      </c>
    </row>
    <row r="22" s="396" customFormat="1" ht="42" customHeight="1" spans="1:37">
      <c r="A22" s="286" t="s">
        <v>1019</v>
      </c>
      <c r="B22" s="408">
        <v>8529</v>
      </c>
      <c r="C22" s="408"/>
      <c r="D22" s="408">
        <f t="shared" si="5"/>
        <v>8529</v>
      </c>
      <c r="E22" s="408">
        <v>8529</v>
      </c>
      <c r="F22" s="408">
        <v>1639</v>
      </c>
      <c r="G22" s="408">
        <f t="shared" si="6"/>
        <v>10168</v>
      </c>
      <c r="H22" s="408">
        <v>500</v>
      </c>
      <c r="I22" s="408"/>
      <c r="J22" s="408">
        <v>45</v>
      </c>
      <c r="K22" s="408">
        <v>396.98</v>
      </c>
      <c r="L22" s="408"/>
      <c r="M22" s="408">
        <v>354.9</v>
      </c>
      <c r="N22" s="408"/>
      <c r="O22" s="408"/>
      <c r="P22" s="408"/>
      <c r="Q22" s="408"/>
      <c r="R22" s="408">
        <f>1006.7+27-831</f>
        <v>202.7</v>
      </c>
      <c r="S22" s="408"/>
      <c r="T22" s="408">
        <v>4024</v>
      </c>
      <c r="U22" s="408"/>
      <c r="V22" s="408">
        <v>177.75</v>
      </c>
      <c r="W22" s="408"/>
      <c r="X22" s="408"/>
      <c r="Y22" s="408"/>
      <c r="Z22" s="408">
        <v>434</v>
      </c>
      <c r="AA22" s="408">
        <v>12</v>
      </c>
      <c r="AB22" s="408"/>
      <c r="AC22" s="408"/>
      <c r="AD22" s="408"/>
      <c r="AE22" s="408">
        <f>787.5-32.83</f>
        <v>754.67</v>
      </c>
      <c r="AF22" s="408">
        <f t="shared" si="7"/>
        <v>6902</v>
      </c>
      <c r="AG22" s="408">
        <f>+AI22-AF22</f>
        <v>3266</v>
      </c>
      <c r="AH22" s="408"/>
      <c r="AI22" s="408">
        <v>10168</v>
      </c>
      <c r="AJ22" s="416"/>
      <c r="AK22" s="417" t="s">
        <v>1017</v>
      </c>
    </row>
    <row r="23" s="396" customFormat="1" ht="35.25" customHeight="1" spans="1:37">
      <c r="A23" s="405" t="s">
        <v>68</v>
      </c>
      <c r="B23" s="404">
        <f t="shared" ref="B23:C23" si="8">SUM(B7:B22)</f>
        <v>20780</v>
      </c>
      <c r="C23" s="404">
        <f t="shared" si="8"/>
        <v>8557</v>
      </c>
      <c r="D23" s="409">
        <f>B23+C23</f>
        <v>29337</v>
      </c>
      <c r="E23" s="404">
        <f>SUM(E7:E22)</f>
        <v>23015</v>
      </c>
      <c r="F23" s="404">
        <f>SUM(F7:F22)</f>
        <v>16158.56</v>
      </c>
      <c r="G23" s="409">
        <f>E23+F23</f>
        <v>39173.56</v>
      </c>
      <c r="H23" s="409">
        <f>SUM(H7:H22)</f>
        <v>1080</v>
      </c>
      <c r="I23" s="409">
        <f t="shared" ref="I23:AE23" si="9">SUM(I7:I22)</f>
        <v>20</v>
      </c>
      <c r="J23" s="409">
        <f t="shared" si="9"/>
        <v>2009</v>
      </c>
      <c r="K23" s="409">
        <f t="shared" si="9"/>
        <v>396.98</v>
      </c>
      <c r="L23" s="409">
        <f t="shared" si="9"/>
        <v>275.18</v>
      </c>
      <c r="M23" s="409">
        <f t="shared" si="9"/>
        <v>354.9</v>
      </c>
      <c r="N23" s="409">
        <f t="shared" si="9"/>
        <v>188</v>
      </c>
      <c r="O23" s="409">
        <f t="shared" si="9"/>
        <v>58.7</v>
      </c>
      <c r="P23" s="409">
        <f t="shared" si="9"/>
        <v>8</v>
      </c>
      <c r="Q23" s="409">
        <f t="shared" si="9"/>
        <v>101</v>
      </c>
      <c r="R23" s="409">
        <f t="shared" si="9"/>
        <v>1033.7</v>
      </c>
      <c r="S23" s="409">
        <f t="shared" si="9"/>
        <v>57.45</v>
      </c>
      <c r="T23" s="409">
        <f t="shared" si="9"/>
        <v>4024</v>
      </c>
      <c r="U23" s="409">
        <f t="shared" si="9"/>
        <v>8</v>
      </c>
      <c r="V23" s="409">
        <f t="shared" si="9"/>
        <v>177.75</v>
      </c>
      <c r="W23" s="409">
        <f t="shared" si="9"/>
        <v>1905</v>
      </c>
      <c r="X23" s="409">
        <f t="shared" si="9"/>
        <v>34</v>
      </c>
      <c r="Y23" s="409">
        <f t="shared" si="9"/>
        <v>390.41</v>
      </c>
      <c r="Z23" s="409">
        <f t="shared" si="9"/>
        <v>461</v>
      </c>
      <c r="AA23" s="409">
        <f t="shared" si="9"/>
        <v>154.81</v>
      </c>
      <c r="AB23" s="409">
        <f t="shared" si="9"/>
        <v>434</v>
      </c>
      <c r="AC23" s="409">
        <f t="shared" si="9"/>
        <v>56.4</v>
      </c>
      <c r="AD23" s="409">
        <f t="shared" si="9"/>
        <v>500</v>
      </c>
      <c r="AE23" s="409">
        <f t="shared" si="9"/>
        <v>908.67</v>
      </c>
      <c r="AF23" s="409">
        <f t="shared" si="7"/>
        <v>14636.95</v>
      </c>
      <c r="AG23" s="409">
        <f>SUM(AG7:AG22)</f>
        <v>20700.12</v>
      </c>
      <c r="AH23" s="409">
        <f>SUM(AH7:AH22)</f>
        <v>3836.49</v>
      </c>
      <c r="AI23" s="409">
        <f>SUM(AI7:AI22)</f>
        <v>39173.56</v>
      </c>
      <c r="AJ23" s="418"/>
      <c r="AK23" s="419">
        <f>SUM(AK7:AK22)</f>
        <v>0</v>
      </c>
    </row>
    <row r="24" ht="23.1" customHeight="1" spans="1:1">
      <c r="A24" s="397" t="s">
        <v>1020</v>
      </c>
    </row>
    <row r="25" ht="23.1" customHeight="1" spans="1:1">
      <c r="A25" s="410"/>
    </row>
    <row r="26" ht="23.1" customHeight="1" spans="18:18">
      <c r="R26" s="399"/>
    </row>
    <row r="28" ht="18.95" customHeight="1"/>
    <row r="29" ht="18.95" customHeight="1"/>
    <row r="30" ht="18.95" customHeight="1"/>
  </sheetData>
  <mergeCells count="12">
    <mergeCell ref="A2:AK2"/>
    <mergeCell ref="B4:G4"/>
    <mergeCell ref="H4:AI4"/>
    <mergeCell ref="B5:D5"/>
    <mergeCell ref="E5:G5"/>
    <mergeCell ref="H5:AF5"/>
    <mergeCell ref="A4:A6"/>
    <mergeCell ref="AG5:AG6"/>
    <mergeCell ref="AH5:AH6"/>
    <mergeCell ref="AI5:AI6"/>
    <mergeCell ref="AJ4:AJ6"/>
    <mergeCell ref="AK4:AK6"/>
  </mergeCells>
  <printOptions horizontalCentered="1"/>
  <pageMargins left="0.393055555555556" right="0.393055555555556" top="0.393055555555556" bottom="0.393055555555556" header="0.196527777777778" footer="0.196527777777778"/>
  <pageSetup paperSize="9" scale="45"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3"/>
  <sheetViews>
    <sheetView workbookViewId="0">
      <pane ySplit="5" topLeftCell="A13" activePane="bottomLeft" state="frozen"/>
      <selection/>
      <selection pane="bottomLeft" activeCell="I17" sqref="I17"/>
    </sheetView>
  </sheetViews>
  <sheetFormatPr defaultColWidth="9" defaultRowHeight="14.25"/>
  <cols>
    <col min="1" max="1" width="32" style="70" customWidth="1"/>
    <col min="2" max="7" width="10.875" style="95" customWidth="1"/>
    <col min="8" max="9" width="9" style="95" customWidth="1"/>
    <col min="10" max="10" width="20.75" style="70" customWidth="1"/>
    <col min="11" max="11" width="10.5" style="70" customWidth="1"/>
    <col min="12" max="16384" width="9" style="70"/>
  </cols>
  <sheetData>
    <row r="1" s="1" customFormat="1" ht="20" customHeight="1" spans="1:16384">
      <c r="A1" s="8" t="s">
        <v>1021</v>
      </c>
      <c r="B1" s="9"/>
      <c r="C1" s="9"/>
      <c r="D1" s="9"/>
      <c r="E1" s="9"/>
      <c r="F1" s="9"/>
      <c r="G1" s="9"/>
      <c r="H1" s="10"/>
      <c r="I1" s="10"/>
      <c r="J1" s="32"/>
      <c r="XFA1"/>
      <c r="XFB1"/>
      <c r="XFC1"/>
      <c r="XFD1"/>
    </row>
    <row r="2" s="268" customFormat="1" ht="30" customHeight="1" spans="1:11">
      <c r="A2" s="363" t="s">
        <v>1022</v>
      </c>
      <c r="B2" s="364"/>
      <c r="C2" s="364"/>
      <c r="D2" s="364"/>
      <c r="E2" s="365"/>
      <c r="F2" s="364"/>
      <c r="G2" s="364"/>
      <c r="H2" s="364"/>
      <c r="I2" s="364"/>
      <c r="J2" s="363"/>
      <c r="K2" s="70"/>
    </row>
    <row r="3" s="359" customFormat="1" ht="21.95" customHeight="1" spans="1:10">
      <c r="A3" s="366"/>
      <c r="B3" s="367"/>
      <c r="C3" s="368"/>
      <c r="D3" s="367"/>
      <c r="E3" s="369"/>
      <c r="F3" s="367"/>
      <c r="G3" s="367"/>
      <c r="H3" s="367"/>
      <c r="I3" s="367"/>
      <c r="J3" s="386" t="s">
        <v>5</v>
      </c>
    </row>
    <row r="4" s="360" customFormat="1" ht="27" customHeight="1" spans="1:10">
      <c r="A4" s="370" t="s">
        <v>6</v>
      </c>
      <c r="B4" s="371" t="s">
        <v>7</v>
      </c>
      <c r="C4" s="372"/>
      <c r="D4" s="373" t="s">
        <v>8</v>
      </c>
      <c r="E4" s="373"/>
      <c r="F4" s="373" t="s">
        <v>9</v>
      </c>
      <c r="G4" s="373"/>
      <c r="H4" s="373" t="s">
        <v>1023</v>
      </c>
      <c r="I4" s="373"/>
      <c r="J4" s="387" t="s">
        <v>11</v>
      </c>
    </row>
    <row r="5" s="360" customFormat="1" ht="27" customHeight="1" spans="1:10">
      <c r="A5" s="374"/>
      <c r="B5" s="375" t="s">
        <v>12</v>
      </c>
      <c r="C5" s="376" t="s">
        <v>13</v>
      </c>
      <c r="D5" s="375" t="s">
        <v>12</v>
      </c>
      <c r="E5" s="376" t="s">
        <v>13</v>
      </c>
      <c r="F5" s="375" t="s">
        <v>12</v>
      </c>
      <c r="G5" s="376" t="s">
        <v>13</v>
      </c>
      <c r="H5" s="375" t="s">
        <v>12</v>
      </c>
      <c r="I5" s="376" t="s">
        <v>13</v>
      </c>
      <c r="J5" s="388"/>
    </row>
    <row r="6" s="361" customFormat="1" ht="27" customHeight="1" spans="1:10">
      <c r="A6" s="377" t="s">
        <v>1024</v>
      </c>
      <c r="B6" s="378">
        <f t="shared" ref="B6:G6" si="0">SUM(B7:B15)</f>
        <v>301772</v>
      </c>
      <c r="C6" s="378">
        <f t="shared" si="0"/>
        <v>301772</v>
      </c>
      <c r="D6" s="378">
        <f t="shared" si="0"/>
        <v>-51663</v>
      </c>
      <c r="E6" s="378">
        <f t="shared" si="0"/>
        <v>-51663</v>
      </c>
      <c r="F6" s="378">
        <f t="shared" si="0"/>
        <v>250109</v>
      </c>
      <c r="G6" s="378">
        <f t="shared" si="0"/>
        <v>250109</v>
      </c>
      <c r="H6" s="379">
        <f t="shared" ref="H6:H23" si="1">IF(B6=0,IF(F6=0,0,100),100*(F6/B6-1))</f>
        <v>-17.1198785838315</v>
      </c>
      <c r="I6" s="379">
        <f t="shared" ref="I6:I23" si="2">IF(C6=0,IF(G6=0,0,100),100*(G6/C6-1))</f>
        <v>-17.1198785838315</v>
      </c>
      <c r="J6" s="388"/>
    </row>
    <row r="7" s="124" customFormat="1" ht="27" customHeight="1" spans="1:10">
      <c r="A7" s="380" t="s">
        <v>1025</v>
      </c>
      <c r="B7" s="381">
        <v>14000</v>
      </c>
      <c r="C7" s="381">
        <v>14000</v>
      </c>
      <c r="D7" s="381">
        <v>-2308</v>
      </c>
      <c r="E7" s="381">
        <v>-2308</v>
      </c>
      <c r="F7" s="381">
        <f t="shared" ref="F7:F15" si="3">B7+D7</f>
        <v>11692</v>
      </c>
      <c r="G7" s="381">
        <f t="shared" ref="G7:G15" si="4">C7+E7</f>
        <v>11692</v>
      </c>
      <c r="H7" s="382">
        <f t="shared" si="1"/>
        <v>-16.4857142857143</v>
      </c>
      <c r="I7" s="382">
        <f t="shared" si="2"/>
        <v>-16.4857142857143</v>
      </c>
      <c r="J7" s="389"/>
    </row>
    <row r="8" s="124" customFormat="1" ht="27" customHeight="1" spans="1:10">
      <c r="A8" s="380" t="s">
        <v>1026</v>
      </c>
      <c r="B8" s="381">
        <v>1270</v>
      </c>
      <c r="C8" s="381">
        <v>1270</v>
      </c>
      <c r="D8" s="381">
        <v>-563</v>
      </c>
      <c r="E8" s="381">
        <v>-563</v>
      </c>
      <c r="F8" s="381">
        <f t="shared" si="3"/>
        <v>707</v>
      </c>
      <c r="G8" s="381">
        <f t="shared" si="4"/>
        <v>707</v>
      </c>
      <c r="H8" s="382">
        <f t="shared" si="1"/>
        <v>-44.3307086614173</v>
      </c>
      <c r="I8" s="382">
        <f t="shared" si="2"/>
        <v>-44.3307086614173</v>
      </c>
      <c r="J8" s="390"/>
    </row>
    <row r="9" s="124" customFormat="1" ht="27" customHeight="1" spans="1:10">
      <c r="A9" s="380" t="s">
        <v>1027</v>
      </c>
      <c r="B9" s="381">
        <v>275312</v>
      </c>
      <c r="C9" s="381">
        <v>275312</v>
      </c>
      <c r="D9" s="381">
        <v>-54196</v>
      </c>
      <c r="E9" s="381">
        <v>-54196</v>
      </c>
      <c r="F9" s="381">
        <f t="shared" si="3"/>
        <v>221116</v>
      </c>
      <c r="G9" s="381">
        <f t="shared" si="4"/>
        <v>221116</v>
      </c>
      <c r="H9" s="382">
        <f t="shared" si="1"/>
        <v>-19.6853024931714</v>
      </c>
      <c r="I9" s="382">
        <f t="shared" si="2"/>
        <v>-19.6853024931714</v>
      </c>
      <c r="J9" s="389"/>
    </row>
    <row r="10" s="124" customFormat="1" ht="27" hidden="1" customHeight="1" spans="1:10">
      <c r="A10" s="380" t="s">
        <v>1028</v>
      </c>
      <c r="B10" s="381"/>
      <c r="C10" s="381"/>
      <c r="D10" s="381"/>
      <c r="E10" s="381"/>
      <c r="F10" s="381">
        <f t="shared" si="3"/>
        <v>0</v>
      </c>
      <c r="G10" s="381">
        <f t="shared" si="4"/>
        <v>0</v>
      </c>
      <c r="H10" s="382">
        <f t="shared" si="1"/>
        <v>0</v>
      </c>
      <c r="I10" s="382">
        <f t="shared" si="2"/>
        <v>0</v>
      </c>
      <c r="J10" s="389"/>
    </row>
    <row r="11" s="124" customFormat="1" ht="27" customHeight="1" spans="1:10">
      <c r="A11" s="380" t="s">
        <v>1029</v>
      </c>
      <c r="B11" s="381">
        <v>1000</v>
      </c>
      <c r="C11" s="381">
        <v>1000</v>
      </c>
      <c r="D11" s="381">
        <v>10000</v>
      </c>
      <c r="E11" s="381">
        <v>10000</v>
      </c>
      <c r="F11" s="381">
        <f t="shared" si="3"/>
        <v>11000</v>
      </c>
      <c r="G11" s="381">
        <f t="shared" si="4"/>
        <v>11000</v>
      </c>
      <c r="H11" s="382">
        <f t="shared" si="1"/>
        <v>1000</v>
      </c>
      <c r="I11" s="382">
        <f t="shared" si="2"/>
        <v>1000</v>
      </c>
      <c r="J11" s="389"/>
    </row>
    <row r="12" s="124" customFormat="1" ht="27" customHeight="1" spans="1:10">
      <c r="A12" s="380" t="s">
        <v>1030</v>
      </c>
      <c r="B12" s="381">
        <v>1500</v>
      </c>
      <c r="C12" s="381">
        <v>1500</v>
      </c>
      <c r="D12" s="381">
        <v>1500</v>
      </c>
      <c r="E12" s="381">
        <v>1500</v>
      </c>
      <c r="F12" s="381">
        <f t="shared" si="3"/>
        <v>3000</v>
      </c>
      <c r="G12" s="381">
        <f t="shared" si="4"/>
        <v>3000</v>
      </c>
      <c r="H12" s="382">
        <f t="shared" si="1"/>
        <v>100</v>
      </c>
      <c r="I12" s="382">
        <f t="shared" si="2"/>
        <v>100</v>
      </c>
      <c r="J12" s="389"/>
    </row>
    <row r="13" s="124" customFormat="1" ht="27" customHeight="1" spans="1:10">
      <c r="A13" s="380" t="s">
        <v>1031</v>
      </c>
      <c r="B13" s="381">
        <v>-4370</v>
      </c>
      <c r="C13" s="381">
        <v>-4370</v>
      </c>
      <c r="D13" s="381">
        <f>-1296</f>
        <v>-1296</v>
      </c>
      <c r="E13" s="381">
        <v>-1296</v>
      </c>
      <c r="F13" s="381">
        <f t="shared" si="3"/>
        <v>-5666</v>
      </c>
      <c r="G13" s="381">
        <f t="shared" si="4"/>
        <v>-5666</v>
      </c>
      <c r="H13" s="382">
        <f t="shared" si="1"/>
        <v>29.6567505720824</v>
      </c>
      <c r="I13" s="382">
        <f t="shared" si="2"/>
        <v>29.6567505720824</v>
      </c>
      <c r="J13" s="391"/>
    </row>
    <row r="14" s="124" customFormat="1" ht="27" customHeight="1" spans="1:10">
      <c r="A14" s="380" t="s">
        <v>1032</v>
      </c>
      <c r="B14" s="381">
        <v>60</v>
      </c>
      <c r="C14" s="381">
        <v>60</v>
      </c>
      <c r="D14" s="381">
        <v>0</v>
      </c>
      <c r="E14" s="381">
        <v>0</v>
      </c>
      <c r="F14" s="381">
        <f t="shared" si="3"/>
        <v>60</v>
      </c>
      <c r="G14" s="381">
        <f t="shared" si="4"/>
        <v>60</v>
      </c>
      <c r="H14" s="382">
        <f t="shared" si="1"/>
        <v>0</v>
      </c>
      <c r="I14" s="382">
        <f t="shared" si="2"/>
        <v>0</v>
      </c>
      <c r="J14" s="389"/>
    </row>
    <row r="15" s="124" customFormat="1" ht="27" customHeight="1" spans="1:10">
      <c r="A15" s="380" t="s">
        <v>1033</v>
      </c>
      <c r="B15" s="381">
        <v>13000</v>
      </c>
      <c r="C15" s="381">
        <v>13000</v>
      </c>
      <c r="D15" s="381">
        <v>-4800</v>
      </c>
      <c r="E15" s="381">
        <v>-4800</v>
      </c>
      <c r="F15" s="381">
        <f t="shared" si="3"/>
        <v>8200</v>
      </c>
      <c r="G15" s="381">
        <f t="shared" si="4"/>
        <v>8200</v>
      </c>
      <c r="H15" s="382">
        <f t="shared" si="1"/>
        <v>-36.9230769230769</v>
      </c>
      <c r="I15" s="382">
        <f t="shared" si="2"/>
        <v>-36.9230769230769</v>
      </c>
      <c r="J15" s="389"/>
    </row>
    <row r="16" s="362" customFormat="1" ht="27" customHeight="1" spans="1:10">
      <c r="A16" s="383" t="s">
        <v>49</v>
      </c>
      <c r="B16" s="378">
        <f t="shared" ref="B16:G16" si="5">SUM(B7:B15)</f>
        <v>301772</v>
      </c>
      <c r="C16" s="378">
        <f t="shared" si="5"/>
        <v>301772</v>
      </c>
      <c r="D16" s="378">
        <f t="shared" si="5"/>
        <v>-51663</v>
      </c>
      <c r="E16" s="378">
        <f t="shared" si="5"/>
        <v>-51663</v>
      </c>
      <c r="F16" s="378">
        <f t="shared" si="5"/>
        <v>250109</v>
      </c>
      <c r="G16" s="378">
        <f t="shared" si="5"/>
        <v>250109</v>
      </c>
      <c r="H16" s="379">
        <f t="shared" si="1"/>
        <v>-17.1198785838315</v>
      </c>
      <c r="I16" s="379">
        <f t="shared" si="2"/>
        <v>-17.1198785838315</v>
      </c>
      <c r="J16" s="392"/>
    </row>
    <row r="17" s="362" customFormat="1" ht="27" customHeight="1" spans="1:10">
      <c r="A17" s="383" t="s">
        <v>1034</v>
      </c>
      <c r="B17" s="378">
        <f>+B18+B19</f>
        <v>10444.5</v>
      </c>
      <c r="C17" s="378">
        <f>+C18+C19</f>
        <v>10444.5</v>
      </c>
      <c r="D17" s="378">
        <f>D18+D19+D20+D22+D21</f>
        <v>197005.93</v>
      </c>
      <c r="E17" s="378">
        <f>E18+E19+E20+E22+E21</f>
        <v>197005.93</v>
      </c>
      <c r="F17" s="378">
        <f>B17+D17</f>
        <v>207450.43</v>
      </c>
      <c r="G17" s="378">
        <f>C17+E17</f>
        <v>207450.43</v>
      </c>
      <c r="H17" s="379">
        <f t="shared" si="1"/>
        <v>1886.21695629279</v>
      </c>
      <c r="I17" s="379">
        <f t="shared" si="2"/>
        <v>1886.21695629279</v>
      </c>
      <c r="J17" s="392"/>
    </row>
    <row r="18" ht="27" customHeight="1" spans="1:10">
      <c r="A18" s="380" t="s">
        <v>1035</v>
      </c>
      <c r="B18" s="381">
        <v>2137.5</v>
      </c>
      <c r="C18" s="381">
        <v>2137.5</v>
      </c>
      <c r="D18" s="381">
        <f t="shared" ref="D18:D21" si="6">+F18-B18</f>
        <v>13904.93</v>
      </c>
      <c r="E18" s="381">
        <f t="shared" ref="E18:E21" si="7">+G18-C18</f>
        <v>13904.93</v>
      </c>
      <c r="F18" s="381">
        <v>16042.43</v>
      </c>
      <c r="G18" s="381">
        <v>16042.43</v>
      </c>
      <c r="H18" s="382">
        <f t="shared" si="1"/>
        <v>650.523040935672</v>
      </c>
      <c r="I18" s="382">
        <f t="shared" si="2"/>
        <v>650.523040935672</v>
      </c>
      <c r="J18" s="389"/>
    </row>
    <row r="19" ht="27" customHeight="1" spans="1:10">
      <c r="A19" s="380" t="s">
        <v>1036</v>
      </c>
      <c r="B19" s="381">
        <f>7097+1210</f>
        <v>8307</v>
      </c>
      <c r="C19" s="381">
        <f>7097+1210</f>
        <v>8307</v>
      </c>
      <c r="D19" s="381">
        <f t="shared" si="6"/>
        <v>1</v>
      </c>
      <c r="E19" s="381">
        <f t="shared" si="7"/>
        <v>1</v>
      </c>
      <c r="F19" s="381">
        <v>8308</v>
      </c>
      <c r="G19" s="381">
        <v>8308</v>
      </c>
      <c r="H19" s="382">
        <f t="shared" si="1"/>
        <v>0.012038040207063</v>
      </c>
      <c r="I19" s="382">
        <f t="shared" si="2"/>
        <v>0.012038040207063</v>
      </c>
      <c r="J19" s="389"/>
    </row>
    <row r="20" ht="27" customHeight="1" spans="1:10">
      <c r="A20" s="380" t="s">
        <v>1037</v>
      </c>
      <c r="B20" s="381"/>
      <c r="C20" s="381"/>
      <c r="D20" s="381">
        <f t="shared" si="6"/>
        <v>170000</v>
      </c>
      <c r="E20" s="381">
        <f t="shared" si="7"/>
        <v>170000</v>
      </c>
      <c r="F20" s="381">
        <f>99500+70500</f>
        <v>170000</v>
      </c>
      <c r="G20" s="381">
        <f>99500+70500</f>
        <v>170000</v>
      </c>
      <c r="H20" s="382">
        <f t="shared" si="1"/>
        <v>100</v>
      </c>
      <c r="I20" s="382">
        <f t="shared" si="2"/>
        <v>100</v>
      </c>
      <c r="J20" s="389"/>
    </row>
    <row r="21" ht="27" customHeight="1" spans="1:10">
      <c r="A21" s="380" t="s">
        <v>1038</v>
      </c>
      <c r="B21" s="381"/>
      <c r="C21" s="381"/>
      <c r="D21" s="381">
        <f t="shared" si="6"/>
        <v>13100</v>
      </c>
      <c r="E21" s="381">
        <f t="shared" si="7"/>
        <v>13100</v>
      </c>
      <c r="F21" s="381">
        <v>13100</v>
      </c>
      <c r="G21" s="381">
        <v>13100</v>
      </c>
      <c r="H21" s="382">
        <f t="shared" si="1"/>
        <v>100</v>
      </c>
      <c r="I21" s="382">
        <f t="shared" si="2"/>
        <v>100</v>
      </c>
      <c r="J21" s="389"/>
    </row>
    <row r="22" ht="27" hidden="1" customHeight="1" spans="1:10">
      <c r="A22" s="380" t="s">
        <v>1039</v>
      </c>
      <c r="B22" s="381">
        <v>0</v>
      </c>
      <c r="C22" s="381"/>
      <c r="D22" s="381">
        <v>0</v>
      </c>
      <c r="E22" s="381">
        <v>0</v>
      </c>
      <c r="F22" s="381">
        <v>0</v>
      </c>
      <c r="G22" s="381">
        <v>0</v>
      </c>
      <c r="H22" s="382">
        <f t="shared" si="1"/>
        <v>0</v>
      </c>
      <c r="I22" s="382">
        <f t="shared" si="2"/>
        <v>0</v>
      </c>
      <c r="J22" s="389"/>
    </row>
    <row r="23" s="362" customFormat="1" ht="27" customHeight="1" spans="1:10">
      <c r="A23" s="384" t="s">
        <v>60</v>
      </c>
      <c r="B23" s="385">
        <f t="shared" ref="B23:G23" si="8">B16+B17</f>
        <v>312216.5</v>
      </c>
      <c r="C23" s="385">
        <f t="shared" si="8"/>
        <v>312216.5</v>
      </c>
      <c r="D23" s="385">
        <f t="shared" si="8"/>
        <v>145342.93</v>
      </c>
      <c r="E23" s="385">
        <f t="shared" si="8"/>
        <v>145342.93</v>
      </c>
      <c r="F23" s="385">
        <f t="shared" si="8"/>
        <v>457559.43</v>
      </c>
      <c r="G23" s="385">
        <f t="shared" si="8"/>
        <v>457559.43</v>
      </c>
      <c r="H23" s="385">
        <f t="shared" si="1"/>
        <v>46.5519695467728</v>
      </c>
      <c r="I23" s="385">
        <f t="shared" si="2"/>
        <v>46.5519695467728</v>
      </c>
      <c r="J23" s="393"/>
    </row>
  </sheetData>
  <mergeCells count="7">
    <mergeCell ref="A2:J2"/>
    <mergeCell ref="B4:C4"/>
    <mergeCell ref="D4:E4"/>
    <mergeCell ref="F4:G4"/>
    <mergeCell ref="H4:I4"/>
    <mergeCell ref="A4:A5"/>
    <mergeCell ref="J4:J5"/>
  </mergeCells>
  <printOptions horizontalCentered="1"/>
  <pageMargins left="0.393055555555556" right="0.393055555555556" top="0.393055555555556" bottom="0.393055555555556" header="0.196527777777778" footer="0.196527777777778"/>
  <pageSetup paperSize="9" scale="90"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44"/>
  <sheetViews>
    <sheetView workbookViewId="0">
      <pane xSplit="4" ySplit="4" topLeftCell="E5" activePane="bottomRight" state="frozen"/>
      <selection/>
      <selection pane="topRight"/>
      <selection pane="bottomLeft"/>
      <selection pane="bottomRight" activeCell="A42" sqref="$A42:$XFD42"/>
    </sheetView>
  </sheetViews>
  <sheetFormatPr defaultColWidth="9" defaultRowHeight="13.5"/>
  <cols>
    <col min="1" max="1" width="8.375" style="51" customWidth="1"/>
    <col min="2" max="2" width="14.5" style="51" customWidth="1"/>
    <col min="3" max="3" width="22.5" style="294" customWidth="1"/>
    <col min="4" max="4" width="30.375" style="295" customWidth="1"/>
    <col min="5" max="5" width="12.375" style="294" customWidth="1"/>
    <col min="6" max="6" width="11.25" style="296" customWidth="1"/>
    <col min="7" max="8" width="12.625" style="297" customWidth="1"/>
    <col min="9" max="9" width="22.25" style="294" customWidth="1"/>
    <col min="10" max="10" width="12" style="294" customWidth="1"/>
    <col min="11" max="16384" width="9" style="298"/>
  </cols>
  <sheetData>
    <row r="1" s="1" customFormat="1" ht="20" customHeight="1" spans="1:16384">
      <c r="A1" s="8" t="s">
        <v>1040</v>
      </c>
      <c r="B1" s="9"/>
      <c r="C1" s="9"/>
      <c r="D1" s="9"/>
      <c r="E1" s="9"/>
      <c r="F1" s="9"/>
      <c r="G1" s="9"/>
      <c r="H1" s="10"/>
      <c r="I1" s="10"/>
      <c r="J1" s="32"/>
      <c r="XFA1"/>
      <c r="XFB1"/>
      <c r="XFC1"/>
      <c r="XFD1"/>
    </row>
    <row r="2" ht="30" customHeight="1" spans="1:10">
      <c r="A2" s="52" t="s">
        <v>1041</v>
      </c>
      <c r="B2" s="52"/>
      <c r="C2" s="52"/>
      <c r="D2" s="52"/>
      <c r="E2" s="52"/>
      <c r="F2" s="53"/>
      <c r="G2" s="53"/>
      <c r="H2" s="53"/>
      <c r="I2" s="52"/>
      <c r="J2" s="52"/>
    </row>
    <row r="3" ht="18" customHeight="1" spans="9:10">
      <c r="I3" s="341" t="s">
        <v>5</v>
      </c>
      <c r="J3" s="341"/>
    </row>
    <row r="4" s="293" customFormat="1" ht="36" customHeight="1" spans="1:10">
      <c r="A4" s="299" t="s">
        <v>564</v>
      </c>
      <c r="B4" s="299" t="s">
        <v>1042</v>
      </c>
      <c r="C4" s="299" t="s">
        <v>1043</v>
      </c>
      <c r="D4" s="299" t="s">
        <v>1044</v>
      </c>
      <c r="E4" s="299" t="s">
        <v>1045</v>
      </c>
      <c r="F4" s="300" t="s">
        <v>974</v>
      </c>
      <c r="G4" s="300" t="s">
        <v>1046</v>
      </c>
      <c r="H4" s="300" t="s">
        <v>1047</v>
      </c>
      <c r="I4" s="299" t="s">
        <v>11</v>
      </c>
      <c r="J4" s="79" t="s">
        <v>1048</v>
      </c>
    </row>
    <row r="5" s="293" customFormat="1" ht="30" customHeight="1" spans="1:10">
      <c r="A5" s="301">
        <v>1</v>
      </c>
      <c r="B5" s="302" t="s">
        <v>1049</v>
      </c>
      <c r="C5" s="303" t="s">
        <v>1050</v>
      </c>
      <c r="D5" s="304" t="s">
        <v>1051</v>
      </c>
      <c r="E5" s="305">
        <v>12.758</v>
      </c>
      <c r="F5" s="306">
        <v>2904</v>
      </c>
      <c r="G5" s="307">
        <v>2904</v>
      </c>
      <c r="H5" s="307">
        <f t="shared" ref="H5:H9" si="0">G5-F5</f>
        <v>0</v>
      </c>
      <c r="I5" s="302" t="s">
        <v>1052</v>
      </c>
      <c r="J5" s="342" t="s">
        <v>1053</v>
      </c>
    </row>
    <row r="6" s="293" customFormat="1" ht="30" customHeight="1" spans="1:10">
      <c r="A6" s="301">
        <v>2</v>
      </c>
      <c r="B6" s="302" t="s">
        <v>1049</v>
      </c>
      <c r="C6" s="303" t="s">
        <v>1050</v>
      </c>
      <c r="D6" s="308" t="s">
        <v>1054</v>
      </c>
      <c r="E6" s="305">
        <v>39.19</v>
      </c>
      <c r="F6" s="309">
        <v>27450</v>
      </c>
      <c r="G6" s="307">
        <v>20130</v>
      </c>
      <c r="H6" s="307">
        <f t="shared" si="0"/>
        <v>-7320</v>
      </c>
      <c r="I6" s="342" t="s">
        <v>1055</v>
      </c>
      <c r="J6" s="342" t="s">
        <v>1053</v>
      </c>
    </row>
    <row r="7" s="293" customFormat="1" ht="36" customHeight="1" spans="1:10">
      <c r="A7" s="301">
        <v>3</v>
      </c>
      <c r="B7" s="302" t="s">
        <v>1049</v>
      </c>
      <c r="C7" s="303" t="s">
        <v>1050</v>
      </c>
      <c r="D7" s="304" t="s">
        <v>1056</v>
      </c>
      <c r="E7" s="305">
        <f>121306.111/666.667</f>
        <v>181.959075520462</v>
      </c>
      <c r="F7" s="309">
        <v>0</v>
      </c>
      <c r="G7" s="307">
        <v>47305</v>
      </c>
      <c r="H7" s="307">
        <f t="shared" si="0"/>
        <v>47305</v>
      </c>
      <c r="I7" s="342" t="s">
        <v>1057</v>
      </c>
      <c r="J7" s="342" t="s">
        <v>1053</v>
      </c>
    </row>
    <row r="8" s="293" customFormat="1" ht="36" spans="1:10">
      <c r="A8" s="301">
        <v>4</v>
      </c>
      <c r="B8" s="302" t="s">
        <v>1049</v>
      </c>
      <c r="C8" s="303" t="s">
        <v>1050</v>
      </c>
      <c r="D8" s="308" t="s">
        <v>1058</v>
      </c>
      <c r="E8" s="305">
        <v>138.79</v>
      </c>
      <c r="F8" s="309">
        <v>36744</v>
      </c>
      <c r="G8" s="307">
        <v>41851</v>
      </c>
      <c r="H8" s="307">
        <f t="shared" si="0"/>
        <v>5107</v>
      </c>
      <c r="I8" s="342" t="s">
        <v>1055</v>
      </c>
      <c r="J8" s="342" t="s">
        <v>1053</v>
      </c>
    </row>
    <row r="9" s="293" customFormat="1" ht="36" spans="1:10">
      <c r="A9" s="301">
        <v>5</v>
      </c>
      <c r="B9" s="302" t="s">
        <v>1049</v>
      </c>
      <c r="C9" s="303" t="s">
        <v>1050</v>
      </c>
      <c r="D9" s="308" t="s">
        <v>1059</v>
      </c>
      <c r="E9" s="305">
        <v>96.76</v>
      </c>
      <c r="F9" s="309">
        <v>29028.5</v>
      </c>
      <c r="G9" s="307">
        <v>27661</v>
      </c>
      <c r="H9" s="307">
        <f t="shared" si="0"/>
        <v>-1367.5</v>
      </c>
      <c r="I9" s="342" t="s">
        <v>1055</v>
      </c>
      <c r="J9" s="342" t="s">
        <v>1053</v>
      </c>
    </row>
    <row r="10" s="293" customFormat="1" ht="30" customHeight="1" spans="1:10">
      <c r="A10" s="310" t="s">
        <v>1060</v>
      </c>
      <c r="B10" s="311"/>
      <c r="C10" s="311"/>
      <c r="D10" s="311"/>
      <c r="E10" s="312">
        <f>SUM(E5:E7)</f>
        <v>233.907075520462</v>
      </c>
      <c r="F10" s="312">
        <f t="shared" ref="F10:H10" si="1">SUM(F5:F9)</f>
        <v>96126.5</v>
      </c>
      <c r="G10" s="312">
        <f t="shared" si="1"/>
        <v>139851</v>
      </c>
      <c r="H10" s="312">
        <f t="shared" si="1"/>
        <v>43724.5</v>
      </c>
      <c r="I10" s="343"/>
      <c r="J10" s="344" t="s">
        <v>1053</v>
      </c>
    </row>
    <row r="11" s="293" customFormat="1" ht="30.75" customHeight="1" spans="1:10">
      <c r="A11" s="313">
        <v>6</v>
      </c>
      <c r="B11" s="314" t="s">
        <v>1061</v>
      </c>
      <c r="C11" s="315" t="s">
        <v>1050</v>
      </c>
      <c r="D11" s="316" t="s">
        <v>1062</v>
      </c>
      <c r="E11" s="317">
        <v>73.46</v>
      </c>
      <c r="F11" s="318">
        <v>21150</v>
      </c>
      <c r="G11" s="319">
        <v>0</v>
      </c>
      <c r="H11" s="307">
        <f t="shared" ref="H11:H27" si="2">G11-F11</f>
        <v>-21150</v>
      </c>
      <c r="I11" s="302" t="s">
        <v>1063</v>
      </c>
      <c r="J11" s="344" t="s">
        <v>1053</v>
      </c>
    </row>
    <row r="12" ht="38.25" customHeight="1" spans="1:10">
      <c r="A12" s="313">
        <v>7</v>
      </c>
      <c r="B12" s="314" t="s">
        <v>1061</v>
      </c>
      <c r="C12" s="315" t="s">
        <v>1050</v>
      </c>
      <c r="D12" s="315" t="s">
        <v>1064</v>
      </c>
      <c r="E12" s="320">
        <v>89.56</v>
      </c>
      <c r="F12" s="321">
        <v>34450</v>
      </c>
      <c r="G12" s="319">
        <v>17225</v>
      </c>
      <c r="H12" s="307">
        <f t="shared" si="2"/>
        <v>-17225</v>
      </c>
      <c r="I12" s="345" t="s">
        <v>1065</v>
      </c>
      <c r="J12" s="315" t="s">
        <v>1053</v>
      </c>
    </row>
    <row r="13" ht="30" customHeight="1" spans="1:10">
      <c r="A13" s="313">
        <v>8</v>
      </c>
      <c r="B13" s="314" t="s">
        <v>1061</v>
      </c>
      <c r="C13" s="315" t="s">
        <v>1050</v>
      </c>
      <c r="D13" s="315" t="s">
        <v>1066</v>
      </c>
      <c r="E13" s="320">
        <v>73</v>
      </c>
      <c r="F13" s="321">
        <v>25550</v>
      </c>
      <c r="G13" s="319"/>
      <c r="H13" s="307">
        <f t="shared" si="2"/>
        <v>-25550</v>
      </c>
      <c r="I13" s="342"/>
      <c r="J13" s="315" t="s">
        <v>1053</v>
      </c>
    </row>
    <row r="14" ht="30" customHeight="1" spans="1:10">
      <c r="A14" s="313">
        <v>9</v>
      </c>
      <c r="B14" s="314" t="s">
        <v>1061</v>
      </c>
      <c r="C14" s="315" t="s">
        <v>1050</v>
      </c>
      <c r="D14" s="315" t="s">
        <v>1067</v>
      </c>
      <c r="E14" s="320">
        <v>299</v>
      </c>
      <c r="F14" s="309">
        <v>17700</v>
      </c>
      <c r="G14" s="319">
        <v>57100</v>
      </c>
      <c r="H14" s="307">
        <f t="shared" si="2"/>
        <v>39400</v>
      </c>
      <c r="I14" s="315" t="s">
        <v>1057</v>
      </c>
      <c r="J14" s="315" t="s">
        <v>1053</v>
      </c>
    </row>
    <row r="15" ht="30" customHeight="1" spans="1:10">
      <c r="A15" s="313">
        <v>10</v>
      </c>
      <c r="B15" s="314" t="s">
        <v>1061</v>
      </c>
      <c r="C15" s="316" t="s">
        <v>1068</v>
      </c>
      <c r="D15" s="315" t="s">
        <v>1069</v>
      </c>
      <c r="E15" s="304">
        <v>324.148</v>
      </c>
      <c r="F15" s="321">
        <v>5000</v>
      </c>
      <c r="G15" s="307">
        <v>0</v>
      </c>
      <c r="H15" s="307">
        <f t="shared" si="2"/>
        <v>-5000</v>
      </c>
      <c r="I15" s="315" t="s">
        <v>1070</v>
      </c>
      <c r="J15" s="315" t="s">
        <v>1053</v>
      </c>
    </row>
    <row r="16" ht="30" customHeight="1" spans="1:10">
      <c r="A16" s="313">
        <v>11</v>
      </c>
      <c r="B16" s="314" t="s">
        <v>1061</v>
      </c>
      <c r="C16" s="315" t="s">
        <v>1071</v>
      </c>
      <c r="D16" s="315" t="s">
        <v>1072</v>
      </c>
      <c r="E16" s="320">
        <v>157</v>
      </c>
      <c r="F16" s="321">
        <v>12000</v>
      </c>
      <c r="G16" s="319">
        <v>0</v>
      </c>
      <c r="H16" s="307">
        <f t="shared" si="2"/>
        <v>-12000</v>
      </c>
      <c r="I16" s="315" t="s">
        <v>1070</v>
      </c>
      <c r="J16" s="315" t="s">
        <v>1053</v>
      </c>
    </row>
    <row r="17" ht="24" spans="1:10">
      <c r="A17" s="313">
        <v>12</v>
      </c>
      <c r="B17" s="314" t="s">
        <v>1061</v>
      </c>
      <c r="C17" s="315" t="s">
        <v>1073</v>
      </c>
      <c r="D17" s="315" t="s">
        <v>1074</v>
      </c>
      <c r="E17" s="315">
        <v>52.288</v>
      </c>
      <c r="F17" s="321">
        <v>8366.08</v>
      </c>
      <c r="G17" s="319">
        <v>0</v>
      </c>
      <c r="H17" s="307">
        <f t="shared" si="2"/>
        <v>-8366.08</v>
      </c>
      <c r="I17" s="342" t="s">
        <v>1075</v>
      </c>
      <c r="J17" s="315" t="s">
        <v>1053</v>
      </c>
    </row>
    <row r="18" ht="30" customHeight="1" spans="1:10">
      <c r="A18" s="313">
        <v>13</v>
      </c>
      <c r="B18" s="314" t="s">
        <v>1061</v>
      </c>
      <c r="C18" s="315" t="s">
        <v>1073</v>
      </c>
      <c r="D18" s="315" t="s">
        <v>1076</v>
      </c>
      <c r="E18" s="320">
        <v>17</v>
      </c>
      <c r="F18" s="321">
        <v>5100</v>
      </c>
      <c r="G18" s="319">
        <v>0</v>
      </c>
      <c r="H18" s="307">
        <f t="shared" si="2"/>
        <v>-5100</v>
      </c>
      <c r="I18" s="342" t="s">
        <v>1075</v>
      </c>
      <c r="J18" s="315" t="s">
        <v>1053</v>
      </c>
    </row>
    <row r="19" ht="50.1" customHeight="1" spans="1:10">
      <c r="A19" s="313">
        <v>14</v>
      </c>
      <c r="B19" s="314" t="s">
        <v>1061</v>
      </c>
      <c r="C19" s="315" t="s">
        <v>1073</v>
      </c>
      <c r="D19" s="315" t="s">
        <v>1077</v>
      </c>
      <c r="E19" s="320">
        <v>8.82</v>
      </c>
      <c r="F19" s="321">
        <v>2028.6</v>
      </c>
      <c r="G19" s="319">
        <v>0</v>
      </c>
      <c r="H19" s="307">
        <f t="shared" si="2"/>
        <v>-2028.6</v>
      </c>
      <c r="I19" s="342" t="s">
        <v>1075</v>
      </c>
      <c r="J19" s="315" t="s">
        <v>1053</v>
      </c>
    </row>
    <row r="20" ht="33.95" customHeight="1" spans="1:10">
      <c r="A20" s="313">
        <v>15</v>
      </c>
      <c r="B20" s="314" t="s">
        <v>1061</v>
      </c>
      <c r="C20" s="315" t="s">
        <v>1073</v>
      </c>
      <c r="D20" s="315" t="s">
        <v>1078</v>
      </c>
      <c r="E20" s="320">
        <v>16.59</v>
      </c>
      <c r="F20" s="321">
        <v>3318</v>
      </c>
      <c r="G20" s="319">
        <v>0</v>
      </c>
      <c r="H20" s="307">
        <f t="shared" si="2"/>
        <v>-3318</v>
      </c>
      <c r="I20" s="342" t="s">
        <v>1075</v>
      </c>
      <c r="J20" s="315" t="s">
        <v>1053</v>
      </c>
    </row>
    <row r="21" ht="33.95" customHeight="1" spans="1:10">
      <c r="A21" s="313">
        <v>16</v>
      </c>
      <c r="B21" s="314" t="s">
        <v>1061</v>
      </c>
      <c r="C21" s="315" t="s">
        <v>1079</v>
      </c>
      <c r="D21" s="315" t="s">
        <v>1080</v>
      </c>
      <c r="E21" s="320">
        <v>212</v>
      </c>
      <c r="F21" s="321">
        <v>12720</v>
      </c>
      <c r="G21" s="319">
        <v>0</v>
      </c>
      <c r="H21" s="307">
        <f t="shared" si="2"/>
        <v>-12720</v>
      </c>
      <c r="I21" s="342"/>
      <c r="J21" s="315" t="s">
        <v>1053</v>
      </c>
    </row>
    <row r="22" ht="30" customHeight="1" spans="1:10">
      <c r="A22" s="313">
        <v>17</v>
      </c>
      <c r="B22" s="314" t="s">
        <v>1061</v>
      </c>
      <c r="C22" s="315" t="s">
        <v>1079</v>
      </c>
      <c r="D22" s="315" t="s">
        <v>1081</v>
      </c>
      <c r="E22" s="320">
        <v>72.31</v>
      </c>
      <c r="F22" s="321">
        <v>3616</v>
      </c>
      <c r="G22" s="319">
        <v>0</v>
      </c>
      <c r="H22" s="307">
        <f t="shared" si="2"/>
        <v>-3616</v>
      </c>
      <c r="I22" s="342" t="s">
        <v>1075</v>
      </c>
      <c r="J22" s="315" t="s">
        <v>1053</v>
      </c>
    </row>
    <row r="23" ht="36" spans="1:10">
      <c r="A23" s="313">
        <v>18</v>
      </c>
      <c r="B23" s="314" t="s">
        <v>1061</v>
      </c>
      <c r="C23" s="315" t="s">
        <v>1079</v>
      </c>
      <c r="D23" s="315" t="s">
        <v>1082</v>
      </c>
      <c r="E23" s="320">
        <v>140</v>
      </c>
      <c r="F23" s="321">
        <v>7000</v>
      </c>
      <c r="G23" s="319">
        <v>0</v>
      </c>
      <c r="H23" s="307">
        <f t="shared" si="2"/>
        <v>-7000</v>
      </c>
      <c r="I23" s="342" t="s">
        <v>1083</v>
      </c>
      <c r="J23" s="315" t="s">
        <v>1053</v>
      </c>
    </row>
    <row r="24" ht="33.95" customHeight="1" spans="1:10">
      <c r="A24" s="313">
        <v>19</v>
      </c>
      <c r="B24" s="314" t="s">
        <v>1061</v>
      </c>
      <c r="C24" s="315" t="s">
        <v>1079</v>
      </c>
      <c r="D24" s="315" t="s">
        <v>1084</v>
      </c>
      <c r="E24" s="320">
        <v>60</v>
      </c>
      <c r="F24" s="321">
        <v>5489</v>
      </c>
      <c r="G24" s="307">
        <v>3620</v>
      </c>
      <c r="H24" s="307">
        <f t="shared" si="2"/>
        <v>-1869</v>
      </c>
      <c r="I24" s="342" t="s">
        <v>1085</v>
      </c>
      <c r="J24" s="315" t="s">
        <v>1053</v>
      </c>
    </row>
    <row r="25" ht="36" spans="1:10">
      <c r="A25" s="313">
        <v>20</v>
      </c>
      <c r="B25" s="314" t="s">
        <v>1061</v>
      </c>
      <c r="C25" s="315" t="s">
        <v>1079</v>
      </c>
      <c r="D25" s="315" t="s">
        <v>1086</v>
      </c>
      <c r="E25" s="320">
        <v>9</v>
      </c>
      <c r="F25" s="321">
        <v>540</v>
      </c>
      <c r="G25" s="307">
        <v>540</v>
      </c>
      <c r="H25" s="307">
        <f t="shared" si="2"/>
        <v>0</v>
      </c>
      <c r="I25" s="342" t="s">
        <v>1087</v>
      </c>
      <c r="J25" s="315" t="s">
        <v>1053</v>
      </c>
    </row>
    <row r="26" ht="30" customHeight="1" spans="1:10">
      <c r="A26" s="313">
        <v>21</v>
      </c>
      <c r="B26" s="314" t="s">
        <v>1061</v>
      </c>
      <c r="C26" s="315" t="s">
        <v>1079</v>
      </c>
      <c r="D26" s="315" t="s">
        <v>1088</v>
      </c>
      <c r="E26" s="320">
        <v>155.29</v>
      </c>
      <c r="F26" s="321">
        <v>18000</v>
      </c>
      <c r="G26" s="319">
        <v>7810</v>
      </c>
      <c r="H26" s="307">
        <f t="shared" si="2"/>
        <v>-10190</v>
      </c>
      <c r="I26" s="315" t="s">
        <v>1089</v>
      </c>
      <c r="J26" s="315" t="s">
        <v>1053</v>
      </c>
    </row>
    <row r="27" ht="30" customHeight="1" spans="1:10">
      <c r="A27" s="313">
        <v>22</v>
      </c>
      <c r="B27" s="314" t="s">
        <v>1061</v>
      </c>
      <c r="C27" s="315" t="s">
        <v>1079</v>
      </c>
      <c r="D27" s="322" t="s">
        <v>1090</v>
      </c>
      <c r="E27" s="322">
        <v>22</v>
      </c>
      <c r="F27" s="323">
        <v>2200</v>
      </c>
      <c r="G27" s="319">
        <v>0</v>
      </c>
      <c r="H27" s="307">
        <f t="shared" si="2"/>
        <v>-2200</v>
      </c>
      <c r="I27" s="315" t="s">
        <v>1075</v>
      </c>
      <c r="J27" s="315" t="s">
        <v>1053</v>
      </c>
    </row>
    <row r="28" ht="29.25" customHeight="1" spans="1:10">
      <c r="A28" s="313">
        <v>23</v>
      </c>
      <c r="B28" s="314" t="s">
        <v>1061</v>
      </c>
      <c r="C28" s="315" t="s">
        <v>1079</v>
      </c>
      <c r="D28" s="315" t="s">
        <v>1091</v>
      </c>
      <c r="E28" s="322">
        <v>84.714</v>
      </c>
      <c r="F28" s="321">
        <v>5083</v>
      </c>
      <c r="G28" s="307">
        <v>0</v>
      </c>
      <c r="H28" s="307">
        <v>-5083</v>
      </c>
      <c r="I28" s="342" t="s">
        <v>1092</v>
      </c>
      <c r="J28" s="315" t="s">
        <v>1053</v>
      </c>
    </row>
    <row r="29" ht="42" customHeight="1" spans="1:10">
      <c r="A29" s="313">
        <v>24</v>
      </c>
      <c r="B29" s="314" t="s">
        <v>1093</v>
      </c>
      <c r="C29" s="315" t="s">
        <v>1079</v>
      </c>
      <c r="D29" s="315" t="s">
        <v>1094</v>
      </c>
      <c r="E29" s="320">
        <f>7.83+10.049+16.25+20+4.59</f>
        <v>58.719</v>
      </c>
      <c r="F29" s="321">
        <v>3725</v>
      </c>
      <c r="G29" s="307">
        <v>3825</v>
      </c>
      <c r="H29" s="307">
        <f t="shared" ref="H29:H43" si="3">G29-F29</f>
        <v>100</v>
      </c>
      <c r="I29" s="342" t="s">
        <v>1085</v>
      </c>
      <c r="J29" s="315" t="s">
        <v>1053</v>
      </c>
    </row>
    <row r="30" ht="39.75" customHeight="1" spans="1:10">
      <c r="A30" s="313">
        <v>25</v>
      </c>
      <c r="B30" s="314" t="s">
        <v>1095</v>
      </c>
      <c r="C30" s="315" t="s">
        <v>1079</v>
      </c>
      <c r="D30" s="315" t="s">
        <v>1096</v>
      </c>
      <c r="E30" s="320">
        <v>42</v>
      </c>
      <c r="F30" s="321">
        <v>0</v>
      </c>
      <c r="G30" s="307">
        <v>2700</v>
      </c>
      <c r="H30" s="307">
        <v>2700</v>
      </c>
      <c r="I30" s="342" t="s">
        <v>1097</v>
      </c>
      <c r="J30" s="315" t="s">
        <v>1053</v>
      </c>
    </row>
    <row r="31" ht="30" customHeight="1" spans="1:10">
      <c r="A31" s="313">
        <v>26</v>
      </c>
      <c r="B31" s="314" t="s">
        <v>1061</v>
      </c>
      <c r="C31" s="322" t="s">
        <v>1098</v>
      </c>
      <c r="D31" s="322" t="s">
        <v>1099</v>
      </c>
      <c r="E31" s="322">
        <v>5.7165</v>
      </c>
      <c r="F31" s="323">
        <v>350</v>
      </c>
      <c r="G31" s="319">
        <v>0</v>
      </c>
      <c r="H31" s="307">
        <f t="shared" si="3"/>
        <v>-350</v>
      </c>
      <c r="I31" s="346" t="s">
        <v>1075</v>
      </c>
      <c r="J31" s="315" t="s">
        <v>1053</v>
      </c>
    </row>
    <row r="32" ht="30" customHeight="1" spans="1:10">
      <c r="A32" s="313">
        <v>27</v>
      </c>
      <c r="B32" s="314" t="s">
        <v>1095</v>
      </c>
      <c r="C32" s="320" t="s">
        <v>1100</v>
      </c>
      <c r="D32" s="320" t="s">
        <v>1101</v>
      </c>
      <c r="E32" s="324">
        <v>2.55</v>
      </c>
      <c r="F32" s="325">
        <v>0</v>
      </c>
      <c r="G32" s="307">
        <v>178</v>
      </c>
      <c r="H32" s="307">
        <f t="shared" si="3"/>
        <v>178</v>
      </c>
      <c r="I32" s="347" t="s">
        <v>1102</v>
      </c>
      <c r="J32" s="348" t="s">
        <v>1053</v>
      </c>
    </row>
    <row r="33" ht="30" customHeight="1" spans="1:10">
      <c r="A33" s="313">
        <v>28</v>
      </c>
      <c r="B33" s="320" t="s">
        <v>1103</v>
      </c>
      <c r="C33" s="320" t="s">
        <v>1104</v>
      </c>
      <c r="D33" s="320" t="s">
        <v>1105</v>
      </c>
      <c r="E33" s="324">
        <v>28.19</v>
      </c>
      <c r="F33" s="325">
        <v>1000</v>
      </c>
      <c r="G33" s="307">
        <v>1000</v>
      </c>
      <c r="H33" s="307">
        <f t="shared" si="3"/>
        <v>0</v>
      </c>
      <c r="I33" s="347" t="s">
        <v>1106</v>
      </c>
      <c r="J33" s="348" t="s">
        <v>1107</v>
      </c>
    </row>
    <row r="34" ht="39.95" customHeight="1" spans="1:10">
      <c r="A34" s="313">
        <v>29</v>
      </c>
      <c r="B34" s="320" t="s">
        <v>1103</v>
      </c>
      <c r="C34" s="320" t="s">
        <v>1108</v>
      </c>
      <c r="D34" s="320" t="s">
        <v>1109</v>
      </c>
      <c r="E34" s="324">
        <v>8.1585</v>
      </c>
      <c r="F34" s="325">
        <v>400</v>
      </c>
      <c r="G34" s="307">
        <v>0</v>
      </c>
      <c r="H34" s="307">
        <f t="shared" si="3"/>
        <v>-400</v>
      </c>
      <c r="I34" s="347" t="s">
        <v>1110</v>
      </c>
      <c r="J34" s="348"/>
    </row>
    <row r="35" ht="30" customHeight="1" spans="1:10">
      <c r="A35" s="313">
        <v>29</v>
      </c>
      <c r="B35" s="320" t="s">
        <v>1103</v>
      </c>
      <c r="C35" s="320" t="s">
        <v>1111</v>
      </c>
      <c r="D35" s="320" t="s">
        <v>1112</v>
      </c>
      <c r="E35" s="324">
        <v>6</v>
      </c>
      <c r="F35" s="325">
        <v>300</v>
      </c>
      <c r="G35" s="307">
        <v>0</v>
      </c>
      <c r="H35" s="307">
        <f t="shared" si="3"/>
        <v>-300</v>
      </c>
      <c r="I35" s="347" t="s">
        <v>1113</v>
      </c>
      <c r="J35" s="348"/>
    </row>
    <row r="36" ht="30" customHeight="1" spans="1:10">
      <c r="A36" s="313">
        <v>31</v>
      </c>
      <c r="B36" s="320" t="s">
        <v>1103</v>
      </c>
      <c r="C36" s="314" t="s">
        <v>1114</v>
      </c>
      <c r="D36" s="326"/>
      <c r="E36" s="327"/>
      <c r="F36" s="325">
        <v>2500</v>
      </c>
      <c r="G36" s="307">
        <v>14000</v>
      </c>
      <c r="H36" s="307">
        <f t="shared" si="3"/>
        <v>11500</v>
      </c>
      <c r="I36" s="349" t="s">
        <v>1115</v>
      </c>
      <c r="J36" s="350" t="s">
        <v>1116</v>
      </c>
    </row>
    <row r="37" ht="30" customHeight="1" spans="1:10">
      <c r="A37" s="313">
        <v>32</v>
      </c>
      <c r="B37" s="314" t="s">
        <v>1117</v>
      </c>
      <c r="C37" s="314" t="s">
        <v>1118</v>
      </c>
      <c r="D37" s="314"/>
      <c r="E37" s="327"/>
      <c r="F37" s="325">
        <v>-5000</v>
      </c>
      <c r="G37" s="307">
        <v>-6000</v>
      </c>
      <c r="H37" s="307">
        <f t="shared" si="3"/>
        <v>-1000</v>
      </c>
      <c r="I37" s="351"/>
      <c r="J37" s="344"/>
    </row>
    <row r="38" ht="30" customHeight="1" spans="1:10">
      <c r="A38" s="328" t="s">
        <v>1119</v>
      </c>
      <c r="B38" s="328"/>
      <c r="C38" s="328"/>
      <c r="D38" s="328"/>
      <c r="E38" s="329">
        <f t="shared" ref="E38:G38" si="4">SUM(E11:E37)</f>
        <v>2017.514</v>
      </c>
      <c r="F38" s="330">
        <f t="shared" si="4"/>
        <v>192585.68</v>
      </c>
      <c r="G38" s="330">
        <f t="shared" si="4"/>
        <v>101998</v>
      </c>
      <c r="H38" s="331">
        <f t="shared" si="3"/>
        <v>-90587.68</v>
      </c>
      <c r="I38" s="352"/>
      <c r="J38" s="353"/>
    </row>
    <row r="39" s="49" customFormat="1" ht="30" customHeight="1" spans="1:10">
      <c r="A39" s="332" t="s">
        <v>1120</v>
      </c>
      <c r="B39" s="332"/>
      <c r="C39" s="332"/>
      <c r="D39" s="332"/>
      <c r="E39" s="333">
        <f t="shared" ref="E39:G39" si="5">E38+E10</f>
        <v>2251.42107552046</v>
      </c>
      <c r="F39" s="257">
        <f t="shared" si="5"/>
        <v>288712.18</v>
      </c>
      <c r="G39" s="257">
        <f t="shared" si="5"/>
        <v>241849</v>
      </c>
      <c r="H39" s="331">
        <f t="shared" si="3"/>
        <v>-46863.18</v>
      </c>
      <c r="I39" s="354"/>
      <c r="J39" s="354"/>
    </row>
    <row r="40" s="49" customFormat="1" ht="30" customHeight="1" spans="1:10">
      <c r="A40" s="332" t="s">
        <v>1121</v>
      </c>
      <c r="B40" s="332"/>
      <c r="C40" s="332"/>
      <c r="D40" s="332"/>
      <c r="E40" s="175"/>
      <c r="F40" s="334">
        <v>13000</v>
      </c>
      <c r="G40" s="334">
        <v>8200</v>
      </c>
      <c r="H40" s="331">
        <f t="shared" si="3"/>
        <v>-4800</v>
      </c>
      <c r="I40" s="355"/>
      <c r="J40" s="356"/>
    </row>
    <row r="41" ht="30" customHeight="1" spans="1:10">
      <c r="A41" s="332" t="s">
        <v>1122</v>
      </c>
      <c r="B41" s="332"/>
      <c r="C41" s="332"/>
      <c r="D41" s="332"/>
      <c r="E41" s="335"/>
      <c r="F41" s="334">
        <v>60</v>
      </c>
      <c r="G41" s="334">
        <v>60</v>
      </c>
      <c r="H41" s="331">
        <f t="shared" si="3"/>
        <v>0</v>
      </c>
      <c r="I41" s="357"/>
      <c r="J41" s="356"/>
    </row>
    <row r="42" ht="30" customHeight="1" spans="1:10">
      <c r="A42" s="332" t="s">
        <v>1123</v>
      </c>
      <c r="B42" s="332"/>
      <c r="C42" s="332"/>
      <c r="D42" s="332"/>
      <c r="E42" s="334"/>
      <c r="F42" s="334">
        <f>F39+F40+F41</f>
        <v>301772.18</v>
      </c>
      <c r="G42" s="334">
        <f>G39+G40+G41</f>
        <v>250109</v>
      </c>
      <c r="H42" s="331">
        <f t="shared" si="3"/>
        <v>-51663.18</v>
      </c>
      <c r="I42" s="356"/>
      <c r="J42" s="356"/>
    </row>
    <row r="43" ht="30" customHeight="1" spans="1:10">
      <c r="A43" s="336" t="s">
        <v>1124</v>
      </c>
      <c r="B43" s="336"/>
      <c r="C43" s="336"/>
      <c r="D43" s="336"/>
      <c r="E43" s="337"/>
      <c r="F43" s="337">
        <f>F38+F40+F41</f>
        <v>205645.68</v>
      </c>
      <c r="G43" s="337">
        <f>G38+G40+G41</f>
        <v>110258</v>
      </c>
      <c r="H43" s="337">
        <f t="shared" si="3"/>
        <v>-95387.68</v>
      </c>
      <c r="I43" s="358"/>
      <c r="J43" s="358"/>
    </row>
    <row r="44" spans="1:4">
      <c r="A44" s="338"/>
      <c r="B44" s="338"/>
      <c r="C44" s="339"/>
      <c r="D44" s="340"/>
    </row>
  </sheetData>
  <autoFilter xmlns:etc="http://www.wps.cn/officeDocument/2017/etCustomData" ref="A4:J43" etc:filterBottomFollowUsedRange="0">
    <extLst/>
  </autoFilter>
  <mergeCells count="11">
    <mergeCell ref="A2:J2"/>
    <mergeCell ref="I3:J3"/>
    <mergeCell ref="A10:D10"/>
    <mergeCell ref="C37:D37"/>
    <mergeCell ref="A38:D38"/>
    <mergeCell ref="A39:D39"/>
    <mergeCell ref="A40:D40"/>
    <mergeCell ref="A41:D41"/>
    <mergeCell ref="A42:D42"/>
    <mergeCell ref="A43:D43"/>
    <mergeCell ref="J33:J35"/>
  </mergeCells>
  <printOptions horizontalCentered="1"/>
  <pageMargins left="0.393055555555556" right="0.393055555555556" top="0.393055555555556" bottom="0.393055555555556" header="0.196527777777778" footer="0.196527777777778"/>
  <pageSetup paperSize="9" scale="82" fitToHeight="0" orientation="landscape"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10"/>
  <sheetViews>
    <sheetView zoomScale="115" zoomScaleNormal="115" topLeftCell="D1" workbookViewId="0">
      <pane ySplit="9" topLeftCell="A104" activePane="bottomLeft" state="frozen"/>
      <selection/>
      <selection pane="bottomLeft" activeCell="G81" sqref="G81"/>
    </sheetView>
  </sheetViews>
  <sheetFormatPr defaultColWidth="9" defaultRowHeight="23.1" customHeight="1"/>
  <cols>
    <col min="1" max="1" width="8" style="269" customWidth="1"/>
    <col min="2" max="2" width="6" style="270" hidden="1" customWidth="1"/>
    <col min="3" max="3" width="38.625" style="73" customWidth="1"/>
    <col min="4" max="7" width="9.375" style="95" customWidth="1"/>
    <col min="8" max="10" width="10.125" style="95" hidden="1" customWidth="1"/>
    <col min="11" max="16" width="9.375" style="95" customWidth="1"/>
    <col min="17" max="17" width="7.375" style="95" customWidth="1"/>
    <col min="18" max="18" width="15.75" style="70" customWidth="1"/>
    <col min="19" max="19" width="10.5" style="70" customWidth="1"/>
    <col min="20" max="16384" width="9" style="70"/>
  </cols>
  <sheetData>
    <row r="1" s="1" customFormat="1" ht="20" customHeight="1" spans="1:16384">
      <c r="A1" s="8" t="s">
        <v>1125</v>
      </c>
      <c r="B1" s="9"/>
      <c r="C1" s="9"/>
      <c r="D1" s="9"/>
      <c r="E1" s="9"/>
      <c r="F1" s="9"/>
      <c r="G1" s="9"/>
      <c r="H1" s="10"/>
      <c r="I1" s="10"/>
      <c r="J1" s="32"/>
      <c r="XFA1"/>
      <c r="XFB1"/>
      <c r="XFC1"/>
      <c r="XFD1"/>
    </row>
    <row r="2" s="268" customFormat="1" ht="30" customHeight="1" spans="1:18">
      <c r="A2" s="271" t="s">
        <v>1126</v>
      </c>
      <c r="B2" s="271"/>
      <c r="C2" s="271"/>
      <c r="D2" s="272"/>
      <c r="E2" s="272"/>
      <c r="F2" s="272"/>
      <c r="G2" s="272"/>
      <c r="H2" s="272"/>
      <c r="I2" s="272"/>
      <c r="J2" s="272"/>
      <c r="K2" s="272"/>
      <c r="L2" s="272"/>
      <c r="M2" s="272"/>
      <c r="N2" s="272"/>
      <c r="O2" s="272"/>
      <c r="P2" s="272"/>
      <c r="Q2" s="272"/>
      <c r="R2" s="271"/>
    </row>
    <row r="3" s="268" customFormat="1" customHeight="1" spans="1:18">
      <c r="A3" s="273"/>
      <c r="B3" s="273"/>
      <c r="C3" s="273"/>
      <c r="D3" s="274"/>
      <c r="E3" s="274"/>
      <c r="F3" s="274"/>
      <c r="G3" s="274"/>
      <c r="H3" s="274"/>
      <c r="I3" s="274"/>
      <c r="J3" s="274"/>
      <c r="K3" s="274"/>
      <c r="L3" s="274"/>
      <c r="M3" s="274"/>
      <c r="N3" s="283"/>
      <c r="O3" s="283"/>
      <c r="P3" s="283"/>
      <c r="Q3" s="283"/>
      <c r="R3" s="284" t="s">
        <v>5</v>
      </c>
    </row>
    <row r="4" s="73" customFormat="1" ht="30" customHeight="1" spans="1:18">
      <c r="A4" s="275" t="s">
        <v>1127</v>
      </c>
      <c r="B4" s="275"/>
      <c r="C4" s="100" t="s">
        <v>64</v>
      </c>
      <c r="D4" s="102" t="s">
        <v>7</v>
      </c>
      <c r="E4" s="102"/>
      <c r="F4" s="127"/>
      <c r="G4" s="102" t="s">
        <v>8</v>
      </c>
      <c r="H4" s="102"/>
      <c r="I4" s="102"/>
      <c r="J4" s="102"/>
      <c r="K4" s="102"/>
      <c r="L4" s="102"/>
      <c r="M4" s="102"/>
      <c r="N4" s="102" t="s">
        <v>9</v>
      </c>
      <c r="O4" s="102"/>
      <c r="P4" s="102"/>
      <c r="Q4" s="102" t="s">
        <v>1128</v>
      </c>
      <c r="R4" s="100" t="s">
        <v>11</v>
      </c>
    </row>
    <row r="5" s="73" customFormat="1" ht="30" customHeight="1" spans="1:18">
      <c r="A5" s="275"/>
      <c r="B5" s="275"/>
      <c r="C5" s="100"/>
      <c r="D5" s="102" t="s">
        <v>66</v>
      </c>
      <c r="E5" s="102" t="s">
        <v>67</v>
      </c>
      <c r="F5" s="102" t="s">
        <v>68</v>
      </c>
      <c r="G5" s="102" t="s">
        <v>1129</v>
      </c>
      <c r="H5" s="102" t="s">
        <v>1130</v>
      </c>
      <c r="I5" s="102" t="s">
        <v>70</v>
      </c>
      <c r="J5" s="102" t="s">
        <v>1131</v>
      </c>
      <c r="K5" s="102" t="s">
        <v>1132</v>
      </c>
      <c r="L5" s="102" t="s">
        <v>1133</v>
      </c>
      <c r="M5" s="102" t="s">
        <v>67</v>
      </c>
      <c r="N5" s="102" t="s">
        <v>66</v>
      </c>
      <c r="O5" s="102" t="s">
        <v>67</v>
      </c>
      <c r="P5" s="102" t="s">
        <v>68</v>
      </c>
      <c r="Q5" s="102"/>
      <c r="R5" s="100"/>
    </row>
    <row r="6" s="73" customFormat="1" hidden="1" customHeight="1" spans="1:18">
      <c r="A6" s="276" t="s">
        <v>1134</v>
      </c>
      <c r="B6" s="275"/>
      <c r="C6" s="276" t="s">
        <v>1135</v>
      </c>
      <c r="D6" s="277"/>
      <c r="E6" s="277"/>
      <c r="F6" s="277"/>
      <c r="G6" s="277"/>
      <c r="H6" s="277"/>
      <c r="I6" s="277"/>
      <c r="J6" s="277"/>
      <c r="K6" s="277"/>
      <c r="L6" s="277"/>
      <c r="M6" s="277"/>
      <c r="N6" s="277">
        <f t="shared" ref="N6:N69" si="0">D6+G6+H6+I6+J6+K6</f>
        <v>0</v>
      </c>
      <c r="O6" s="277"/>
      <c r="P6" s="277"/>
      <c r="Q6" s="285">
        <f t="shared" ref="Q6:Q69" si="1">IF(F6=0,IF(P6=0,0,100),100*(P6/F6-1))</f>
        <v>0</v>
      </c>
      <c r="R6" s="109"/>
    </row>
    <row r="7" s="73" customFormat="1" hidden="1" customHeight="1" spans="1:18">
      <c r="A7" s="276" t="s">
        <v>1136</v>
      </c>
      <c r="B7" s="275"/>
      <c r="C7" s="276" t="s">
        <v>1137</v>
      </c>
      <c r="D7" s="277"/>
      <c r="E7" s="277"/>
      <c r="F7" s="277"/>
      <c r="G7" s="277"/>
      <c r="H7" s="277"/>
      <c r="I7" s="277"/>
      <c r="J7" s="277"/>
      <c r="K7" s="277"/>
      <c r="L7" s="277"/>
      <c r="M7" s="277"/>
      <c r="N7" s="277">
        <f t="shared" si="0"/>
        <v>0</v>
      </c>
      <c r="O7" s="277"/>
      <c r="P7" s="277"/>
      <c r="Q7" s="285">
        <f t="shared" si="1"/>
        <v>0</v>
      </c>
      <c r="R7" s="109"/>
    </row>
    <row r="8" s="73" customFormat="1" hidden="1" customHeight="1" spans="1:18">
      <c r="A8" s="276" t="s">
        <v>1138</v>
      </c>
      <c r="B8" s="275"/>
      <c r="C8" s="276" t="s">
        <v>1139</v>
      </c>
      <c r="D8" s="277"/>
      <c r="E8" s="277"/>
      <c r="F8" s="277"/>
      <c r="G8" s="277"/>
      <c r="H8" s="277"/>
      <c r="I8" s="277"/>
      <c r="J8" s="277"/>
      <c r="K8" s="277"/>
      <c r="L8" s="277"/>
      <c r="M8" s="277"/>
      <c r="N8" s="277">
        <f t="shared" si="0"/>
        <v>0</v>
      </c>
      <c r="O8" s="277"/>
      <c r="P8" s="277"/>
      <c r="Q8" s="285">
        <f t="shared" si="1"/>
        <v>0</v>
      </c>
      <c r="R8" s="109"/>
    </row>
    <row r="9" s="73" customFormat="1" hidden="1" customHeight="1" spans="1:18">
      <c r="A9" s="276" t="s">
        <v>1140</v>
      </c>
      <c r="B9" s="275"/>
      <c r="C9" s="276" t="s">
        <v>1141</v>
      </c>
      <c r="D9" s="277"/>
      <c r="E9" s="277"/>
      <c r="F9" s="277"/>
      <c r="G9" s="277"/>
      <c r="H9" s="277"/>
      <c r="I9" s="277"/>
      <c r="J9" s="277"/>
      <c r="K9" s="277"/>
      <c r="L9" s="277"/>
      <c r="M9" s="277"/>
      <c r="N9" s="277">
        <f t="shared" si="0"/>
        <v>0</v>
      </c>
      <c r="O9" s="277"/>
      <c r="P9" s="277"/>
      <c r="Q9" s="285">
        <f t="shared" si="1"/>
        <v>0</v>
      </c>
      <c r="R9" s="109"/>
    </row>
    <row r="10" customHeight="1" spans="1:18">
      <c r="A10" s="276" t="s">
        <v>1142</v>
      </c>
      <c r="B10" s="278"/>
      <c r="C10" s="279" t="s">
        <v>1143</v>
      </c>
      <c r="D10" s="277"/>
      <c r="E10" s="277"/>
      <c r="F10" s="277">
        <f t="shared" ref="F10:F73" si="2">D10+E10</f>
        <v>0</v>
      </c>
      <c r="G10" s="277"/>
      <c r="H10" s="277"/>
      <c r="I10" s="277"/>
      <c r="J10" s="277"/>
      <c r="K10" s="277"/>
      <c r="L10" s="277"/>
      <c r="M10" s="277"/>
      <c r="N10" s="277">
        <f t="shared" si="0"/>
        <v>0</v>
      </c>
      <c r="O10" s="277">
        <f>+O11</f>
        <v>1.6</v>
      </c>
      <c r="P10" s="277">
        <f t="shared" ref="P10:P73" si="3">N10+O10</f>
        <v>1.6</v>
      </c>
      <c r="Q10" s="285">
        <f t="shared" si="1"/>
        <v>100</v>
      </c>
      <c r="R10" s="108"/>
    </row>
    <row r="11" customHeight="1" spans="1:18">
      <c r="A11" s="276" t="s">
        <v>1144</v>
      </c>
      <c r="B11" s="278"/>
      <c r="C11" s="279" t="s">
        <v>1145</v>
      </c>
      <c r="D11" s="277"/>
      <c r="E11" s="277"/>
      <c r="F11" s="277">
        <f t="shared" si="2"/>
        <v>0</v>
      </c>
      <c r="G11" s="277"/>
      <c r="H11" s="277"/>
      <c r="I11" s="277"/>
      <c r="J11" s="277"/>
      <c r="K11" s="277"/>
      <c r="L11" s="277"/>
      <c r="M11" s="277"/>
      <c r="N11" s="277">
        <f t="shared" si="0"/>
        <v>0</v>
      </c>
      <c r="O11" s="277">
        <f>+O12</f>
        <v>1.6</v>
      </c>
      <c r="P11" s="277">
        <f t="shared" si="3"/>
        <v>1.6</v>
      </c>
      <c r="Q11" s="285">
        <f t="shared" si="1"/>
        <v>100</v>
      </c>
      <c r="R11" s="108"/>
    </row>
    <row r="12" customHeight="1" spans="1:18">
      <c r="A12" s="276" t="s">
        <v>1146</v>
      </c>
      <c r="B12" s="278"/>
      <c r="C12" s="279" t="s">
        <v>1147</v>
      </c>
      <c r="D12" s="277"/>
      <c r="E12" s="277"/>
      <c r="F12" s="277">
        <f t="shared" si="2"/>
        <v>0</v>
      </c>
      <c r="G12" s="277"/>
      <c r="H12" s="277"/>
      <c r="I12" s="277"/>
      <c r="J12" s="277"/>
      <c r="K12" s="277"/>
      <c r="L12" s="277"/>
      <c r="M12" s="277"/>
      <c r="N12" s="277">
        <f t="shared" si="0"/>
        <v>0</v>
      </c>
      <c r="O12" s="277">
        <v>1.6</v>
      </c>
      <c r="P12" s="277">
        <f t="shared" si="3"/>
        <v>1.6</v>
      </c>
      <c r="Q12" s="285">
        <f t="shared" si="1"/>
        <v>100</v>
      </c>
      <c r="R12" s="108"/>
    </row>
    <row r="13" hidden="1" customHeight="1" spans="1:18">
      <c r="A13" s="276" t="s">
        <v>1148</v>
      </c>
      <c r="B13" s="278"/>
      <c r="C13" s="279" t="s">
        <v>1149</v>
      </c>
      <c r="D13" s="277">
        <f>D14</f>
        <v>0</v>
      </c>
      <c r="E13" s="277"/>
      <c r="F13" s="277">
        <f t="shared" si="2"/>
        <v>0</v>
      </c>
      <c r="G13" s="277"/>
      <c r="H13" s="277"/>
      <c r="I13" s="277"/>
      <c r="J13" s="277"/>
      <c r="K13" s="277"/>
      <c r="L13" s="277"/>
      <c r="M13" s="277"/>
      <c r="N13" s="277">
        <f t="shared" si="0"/>
        <v>0</v>
      </c>
      <c r="O13" s="277"/>
      <c r="P13" s="277">
        <f t="shared" si="3"/>
        <v>0</v>
      </c>
      <c r="Q13" s="285">
        <f t="shared" si="1"/>
        <v>0</v>
      </c>
      <c r="R13" s="109"/>
    </row>
    <row r="14" hidden="1" customHeight="1" spans="1:18">
      <c r="A14" s="276">
        <v>2079901</v>
      </c>
      <c r="B14" s="278"/>
      <c r="C14" s="279" t="s">
        <v>1150</v>
      </c>
      <c r="D14" s="277"/>
      <c r="E14" s="277"/>
      <c r="F14" s="277">
        <f t="shared" si="2"/>
        <v>0</v>
      </c>
      <c r="G14" s="277"/>
      <c r="H14" s="277"/>
      <c r="I14" s="277"/>
      <c r="J14" s="277"/>
      <c r="K14" s="277"/>
      <c r="L14" s="277"/>
      <c r="M14" s="277"/>
      <c r="N14" s="277">
        <f t="shared" si="0"/>
        <v>0</v>
      </c>
      <c r="O14" s="277"/>
      <c r="P14" s="277">
        <f t="shared" si="3"/>
        <v>0</v>
      </c>
      <c r="Q14" s="285">
        <f t="shared" si="1"/>
        <v>0</v>
      </c>
      <c r="R14" s="109"/>
    </row>
    <row r="15" hidden="1" customHeight="1" spans="1:18">
      <c r="A15" s="276" t="s">
        <v>1151</v>
      </c>
      <c r="B15" s="278"/>
      <c r="C15" s="279" t="s">
        <v>1152</v>
      </c>
      <c r="D15" s="277"/>
      <c r="E15" s="277"/>
      <c r="F15" s="277">
        <f t="shared" si="2"/>
        <v>0</v>
      </c>
      <c r="G15" s="277"/>
      <c r="H15" s="277"/>
      <c r="I15" s="277"/>
      <c r="J15" s="277"/>
      <c r="K15" s="277"/>
      <c r="L15" s="277"/>
      <c r="M15" s="277"/>
      <c r="N15" s="277">
        <f t="shared" si="0"/>
        <v>0</v>
      </c>
      <c r="O15" s="277"/>
      <c r="P15" s="277">
        <f t="shared" si="3"/>
        <v>0</v>
      </c>
      <c r="Q15" s="285">
        <f t="shared" si="1"/>
        <v>0</v>
      </c>
      <c r="R15" s="109"/>
    </row>
    <row r="16" hidden="1" customHeight="1" spans="1:18">
      <c r="A16" s="276" t="s">
        <v>1153</v>
      </c>
      <c r="B16" s="278"/>
      <c r="C16" s="279" t="s">
        <v>1154</v>
      </c>
      <c r="D16" s="277"/>
      <c r="E16" s="277"/>
      <c r="F16" s="277">
        <f t="shared" si="2"/>
        <v>0</v>
      </c>
      <c r="G16" s="277"/>
      <c r="H16" s="277"/>
      <c r="I16" s="277"/>
      <c r="J16" s="277"/>
      <c r="K16" s="277"/>
      <c r="L16" s="277"/>
      <c r="M16" s="277"/>
      <c r="N16" s="277">
        <f t="shared" si="0"/>
        <v>0</v>
      </c>
      <c r="O16" s="277"/>
      <c r="P16" s="277">
        <f t="shared" si="3"/>
        <v>0</v>
      </c>
      <c r="Q16" s="285">
        <f t="shared" si="1"/>
        <v>0</v>
      </c>
      <c r="R16" s="109"/>
    </row>
    <row r="17" hidden="1" customHeight="1" spans="1:18">
      <c r="A17" s="276">
        <v>2081107</v>
      </c>
      <c r="B17" s="278"/>
      <c r="C17" s="279" t="s">
        <v>1155</v>
      </c>
      <c r="D17" s="277"/>
      <c r="E17" s="277"/>
      <c r="F17" s="277">
        <f t="shared" si="2"/>
        <v>0</v>
      </c>
      <c r="G17" s="277"/>
      <c r="H17" s="277"/>
      <c r="I17" s="277"/>
      <c r="J17" s="277"/>
      <c r="K17" s="277"/>
      <c r="L17" s="277"/>
      <c r="M17" s="277"/>
      <c r="N17" s="277">
        <f t="shared" si="0"/>
        <v>0</v>
      </c>
      <c r="O17" s="277"/>
      <c r="P17" s="277">
        <f t="shared" si="3"/>
        <v>0</v>
      </c>
      <c r="Q17" s="285">
        <f t="shared" si="1"/>
        <v>0</v>
      </c>
      <c r="R17" s="109"/>
    </row>
    <row r="18" hidden="1" customHeight="1" spans="1:18">
      <c r="A18" s="276">
        <v>2081199</v>
      </c>
      <c r="B18" s="278"/>
      <c r="C18" s="279" t="s">
        <v>1156</v>
      </c>
      <c r="D18" s="277"/>
      <c r="E18" s="277"/>
      <c r="F18" s="277">
        <f t="shared" si="2"/>
        <v>0</v>
      </c>
      <c r="G18" s="277"/>
      <c r="H18" s="277"/>
      <c r="I18" s="277"/>
      <c r="J18" s="277"/>
      <c r="K18" s="277"/>
      <c r="L18" s="277"/>
      <c r="M18" s="277"/>
      <c r="N18" s="277">
        <f t="shared" si="0"/>
        <v>0</v>
      </c>
      <c r="O18" s="277"/>
      <c r="P18" s="277">
        <f t="shared" si="3"/>
        <v>0</v>
      </c>
      <c r="Q18" s="285">
        <f t="shared" si="1"/>
        <v>0</v>
      </c>
      <c r="R18" s="109"/>
    </row>
    <row r="19" hidden="1" customHeight="1" spans="1:18">
      <c r="A19" s="276" t="s">
        <v>1157</v>
      </c>
      <c r="B19" s="278"/>
      <c r="C19" s="279" t="s">
        <v>1158</v>
      </c>
      <c r="D19" s="277"/>
      <c r="E19" s="277"/>
      <c r="F19" s="277">
        <f t="shared" si="2"/>
        <v>0</v>
      </c>
      <c r="G19" s="277"/>
      <c r="H19" s="277"/>
      <c r="I19" s="277"/>
      <c r="J19" s="277"/>
      <c r="K19" s="277"/>
      <c r="L19" s="277"/>
      <c r="M19" s="277"/>
      <c r="N19" s="277">
        <f t="shared" si="0"/>
        <v>0</v>
      </c>
      <c r="O19" s="277"/>
      <c r="P19" s="277">
        <f t="shared" si="3"/>
        <v>0</v>
      </c>
      <c r="Q19" s="285">
        <f t="shared" si="1"/>
        <v>0</v>
      </c>
      <c r="R19" s="109"/>
    </row>
    <row r="20" hidden="1" customHeight="1" spans="1:18">
      <c r="A20" s="276">
        <v>2086099</v>
      </c>
      <c r="B20" s="278"/>
      <c r="C20" s="279" t="s">
        <v>1159</v>
      </c>
      <c r="D20" s="277"/>
      <c r="E20" s="277"/>
      <c r="F20" s="277">
        <f t="shared" si="2"/>
        <v>0</v>
      </c>
      <c r="G20" s="277"/>
      <c r="H20" s="277"/>
      <c r="I20" s="277"/>
      <c r="J20" s="277"/>
      <c r="K20" s="277"/>
      <c r="L20" s="277"/>
      <c r="M20" s="277"/>
      <c r="N20" s="277">
        <f t="shared" si="0"/>
        <v>0</v>
      </c>
      <c r="O20" s="277"/>
      <c r="P20" s="277">
        <f t="shared" si="3"/>
        <v>0</v>
      </c>
      <c r="Q20" s="285">
        <f t="shared" si="1"/>
        <v>0</v>
      </c>
      <c r="R20" s="109"/>
    </row>
    <row r="21" customHeight="1" spans="1:18">
      <c r="A21" s="276" t="s">
        <v>1160</v>
      </c>
      <c r="B21" s="278"/>
      <c r="C21" s="279" t="s">
        <v>1161</v>
      </c>
      <c r="D21" s="277">
        <f>D22+D24+D37+D41+D45+D46+D49</f>
        <v>201789</v>
      </c>
      <c r="E21" s="277">
        <f>+E24</f>
        <v>2137.5</v>
      </c>
      <c r="F21" s="277">
        <f t="shared" si="2"/>
        <v>203926.5</v>
      </c>
      <c r="G21" s="277">
        <f>G22+G24+G37+G41+G45+G46+G49</f>
        <v>-31222</v>
      </c>
      <c r="H21" s="277"/>
      <c r="I21" s="277"/>
      <c r="J21" s="277"/>
      <c r="K21" s="277">
        <f>K22+K24+K37+K41+K45+K46+K49</f>
        <v>0</v>
      </c>
      <c r="L21" s="277"/>
      <c r="M21" s="277">
        <f t="shared" ref="M21:M80" si="4">O21-E21</f>
        <v>5757.39</v>
      </c>
      <c r="N21" s="277">
        <f t="shared" si="0"/>
        <v>170567</v>
      </c>
      <c r="O21" s="277">
        <f>+O22+O24+O37+O41+O45+O46+O49</f>
        <v>7894.89</v>
      </c>
      <c r="P21" s="277">
        <f t="shared" si="3"/>
        <v>178461.89</v>
      </c>
      <c r="Q21" s="285">
        <f t="shared" si="1"/>
        <v>-12.4871510078386</v>
      </c>
      <c r="R21" s="109"/>
    </row>
    <row r="22" hidden="1" customHeight="1" spans="1:18">
      <c r="A22" s="276" t="s">
        <v>1162</v>
      </c>
      <c r="B22" s="278"/>
      <c r="C22" s="279" t="s">
        <v>1163</v>
      </c>
      <c r="D22" s="277"/>
      <c r="E22" s="277"/>
      <c r="F22" s="277">
        <f t="shared" si="2"/>
        <v>0</v>
      </c>
      <c r="G22" s="277"/>
      <c r="H22" s="277"/>
      <c r="I22" s="277"/>
      <c r="J22" s="277"/>
      <c r="K22" s="277"/>
      <c r="L22" s="277"/>
      <c r="M22" s="277">
        <f t="shared" si="4"/>
        <v>0</v>
      </c>
      <c r="N22" s="277">
        <f t="shared" si="0"/>
        <v>0</v>
      </c>
      <c r="O22" s="277"/>
      <c r="P22" s="277">
        <f t="shared" si="3"/>
        <v>0</v>
      </c>
      <c r="Q22" s="285">
        <f t="shared" si="1"/>
        <v>0</v>
      </c>
      <c r="R22" s="109"/>
    </row>
    <row r="23" hidden="1" customHeight="1" spans="1:18">
      <c r="A23" s="276">
        <v>2120705</v>
      </c>
      <c r="B23" s="278"/>
      <c r="C23" s="279" t="s">
        <v>1164</v>
      </c>
      <c r="D23" s="277"/>
      <c r="E23" s="277"/>
      <c r="F23" s="277">
        <f t="shared" si="2"/>
        <v>0</v>
      </c>
      <c r="G23" s="277"/>
      <c r="H23" s="277"/>
      <c r="I23" s="277"/>
      <c r="J23" s="277"/>
      <c r="K23" s="277"/>
      <c r="L23" s="277"/>
      <c r="M23" s="277">
        <f t="shared" si="4"/>
        <v>0</v>
      </c>
      <c r="N23" s="277">
        <f t="shared" si="0"/>
        <v>0</v>
      </c>
      <c r="O23" s="277"/>
      <c r="P23" s="277">
        <f t="shared" si="3"/>
        <v>0</v>
      </c>
      <c r="Q23" s="285">
        <f t="shared" si="1"/>
        <v>0</v>
      </c>
      <c r="R23" s="109"/>
    </row>
    <row r="24" customHeight="1" spans="1:18">
      <c r="A24" s="276" t="s">
        <v>1165</v>
      </c>
      <c r="B24" s="278"/>
      <c r="C24" s="279" t="s">
        <v>1166</v>
      </c>
      <c r="D24" s="277">
        <f>SUM(D25:D36)</f>
        <v>177257</v>
      </c>
      <c r="E24" s="277">
        <f>+E28</f>
        <v>2137.5</v>
      </c>
      <c r="F24" s="277">
        <f t="shared" si="2"/>
        <v>179394.5</v>
      </c>
      <c r="G24" s="277">
        <f>SUM(G25:G36)</f>
        <v>-21337</v>
      </c>
      <c r="H24" s="277"/>
      <c r="I24" s="277"/>
      <c r="J24" s="277"/>
      <c r="K24" s="277"/>
      <c r="L24" s="277"/>
      <c r="M24" s="277">
        <f t="shared" si="4"/>
        <v>5757.39</v>
      </c>
      <c r="N24" s="277">
        <f t="shared" si="0"/>
        <v>155920</v>
      </c>
      <c r="O24" s="277">
        <f>+O25+O26+O27+O28+O29+O30+O31+O32+O33+O34+O35+O36</f>
        <v>7894.89</v>
      </c>
      <c r="P24" s="277">
        <f t="shared" si="3"/>
        <v>163814.89</v>
      </c>
      <c r="Q24" s="285">
        <f t="shared" si="1"/>
        <v>-8.68455275942127</v>
      </c>
      <c r="R24" s="286"/>
    </row>
    <row r="25" ht="21" customHeight="1" spans="1:18">
      <c r="A25" s="276">
        <v>2120801</v>
      </c>
      <c r="B25" s="278"/>
      <c r="C25" s="280" t="s">
        <v>1167</v>
      </c>
      <c r="D25" s="281">
        <f>32460-4000+1210</f>
        <v>29670</v>
      </c>
      <c r="E25" s="282"/>
      <c r="F25" s="277">
        <f t="shared" si="2"/>
        <v>29670</v>
      </c>
      <c r="G25" s="277">
        <f>-8126-1702+6292</f>
        <v>-3536</v>
      </c>
      <c r="H25" s="277"/>
      <c r="I25" s="277"/>
      <c r="J25" s="277"/>
      <c r="K25" s="277"/>
      <c r="L25" s="277"/>
      <c r="M25" s="277">
        <f t="shared" si="4"/>
        <v>5111.99</v>
      </c>
      <c r="N25" s="277">
        <f t="shared" si="0"/>
        <v>26134</v>
      </c>
      <c r="O25" s="277">
        <v>5111.99</v>
      </c>
      <c r="P25" s="277">
        <f t="shared" si="3"/>
        <v>31245.99</v>
      </c>
      <c r="Q25" s="285">
        <f t="shared" si="1"/>
        <v>5.31172901921131</v>
      </c>
      <c r="R25" s="109"/>
    </row>
    <row r="26" customHeight="1" spans="1:18">
      <c r="A26" s="276">
        <v>2120802</v>
      </c>
      <c r="B26" s="278"/>
      <c r="C26" s="280" t="s">
        <v>1168</v>
      </c>
      <c r="D26" s="281">
        <v>87879</v>
      </c>
      <c r="E26" s="282"/>
      <c r="F26" s="277">
        <f t="shared" si="2"/>
        <v>87879</v>
      </c>
      <c r="G26" s="282">
        <f>1860-578-42000</f>
        <v>-40718</v>
      </c>
      <c r="H26" s="277"/>
      <c r="I26" s="277"/>
      <c r="J26" s="277"/>
      <c r="K26" s="277"/>
      <c r="L26" s="277"/>
      <c r="M26" s="277">
        <f t="shared" si="4"/>
        <v>0</v>
      </c>
      <c r="N26" s="277">
        <f t="shared" si="0"/>
        <v>47161</v>
      </c>
      <c r="O26" s="277"/>
      <c r="P26" s="277">
        <f t="shared" si="3"/>
        <v>47161</v>
      </c>
      <c r="Q26" s="285">
        <f t="shared" si="1"/>
        <v>-46.3341640209834</v>
      </c>
      <c r="R26" s="109"/>
    </row>
    <row r="27" customHeight="1" spans="1:18">
      <c r="A27" s="276">
        <v>2120803</v>
      </c>
      <c r="B27" s="278"/>
      <c r="C27" s="279" t="s">
        <v>1169</v>
      </c>
      <c r="D27" s="281">
        <f>45918+4000</f>
        <v>49918</v>
      </c>
      <c r="E27" s="282"/>
      <c r="F27" s="277">
        <f t="shared" si="2"/>
        <v>49918</v>
      </c>
      <c r="G27" s="282">
        <v>21552</v>
      </c>
      <c r="H27" s="277"/>
      <c r="I27" s="277"/>
      <c r="J27" s="277"/>
      <c r="K27" s="277"/>
      <c r="L27" s="277"/>
      <c r="M27" s="277">
        <f t="shared" si="4"/>
        <v>500</v>
      </c>
      <c r="N27" s="277">
        <f t="shared" si="0"/>
        <v>71470</v>
      </c>
      <c r="O27" s="277">
        <v>500</v>
      </c>
      <c r="P27" s="277">
        <f t="shared" si="3"/>
        <v>71970</v>
      </c>
      <c r="Q27" s="285">
        <f t="shared" si="1"/>
        <v>44.1764493769782</v>
      </c>
      <c r="R27" s="109"/>
    </row>
    <row r="28" customHeight="1" spans="1:18">
      <c r="A28" s="276">
        <v>2120804</v>
      </c>
      <c r="B28" s="278"/>
      <c r="C28" s="280" t="s">
        <v>1170</v>
      </c>
      <c r="D28" s="281">
        <v>3260</v>
      </c>
      <c r="E28" s="282">
        <v>2137.5</v>
      </c>
      <c r="F28" s="277">
        <f t="shared" si="2"/>
        <v>5397.5</v>
      </c>
      <c r="G28" s="282">
        <v>-84</v>
      </c>
      <c r="H28" s="277"/>
      <c r="I28" s="277"/>
      <c r="J28" s="277"/>
      <c r="K28" s="277"/>
      <c r="L28" s="277"/>
      <c r="M28" s="277">
        <f t="shared" si="4"/>
        <v>55.4000000000001</v>
      </c>
      <c r="N28" s="277">
        <f t="shared" si="0"/>
        <v>3176</v>
      </c>
      <c r="O28" s="277">
        <v>2192.9</v>
      </c>
      <c r="P28" s="277">
        <f t="shared" si="3"/>
        <v>5368.9</v>
      </c>
      <c r="Q28" s="285">
        <f t="shared" si="1"/>
        <v>-0.529874942102837</v>
      </c>
      <c r="R28" s="109"/>
    </row>
    <row r="29" customHeight="1" spans="1:18">
      <c r="A29" s="276">
        <v>2120805</v>
      </c>
      <c r="B29" s="278"/>
      <c r="C29" s="279" t="s">
        <v>1171</v>
      </c>
      <c r="D29" s="281">
        <v>719</v>
      </c>
      <c r="E29" s="282"/>
      <c r="F29" s="277">
        <f t="shared" si="2"/>
        <v>719</v>
      </c>
      <c r="G29" s="282">
        <v>1709</v>
      </c>
      <c r="H29" s="277"/>
      <c r="I29" s="277"/>
      <c r="J29" s="277"/>
      <c r="K29" s="277"/>
      <c r="L29" s="277"/>
      <c r="M29" s="277">
        <f t="shared" si="4"/>
        <v>0</v>
      </c>
      <c r="N29" s="277">
        <f t="shared" si="0"/>
        <v>2428</v>
      </c>
      <c r="O29" s="277"/>
      <c r="P29" s="277">
        <f t="shared" si="3"/>
        <v>2428</v>
      </c>
      <c r="Q29" s="285">
        <f t="shared" si="1"/>
        <v>237.69123783032</v>
      </c>
      <c r="R29" s="109"/>
    </row>
    <row r="30" customHeight="1" spans="1:18">
      <c r="A30" s="276">
        <v>2120806</v>
      </c>
      <c r="B30" s="278"/>
      <c r="C30" s="280" t="s">
        <v>1172</v>
      </c>
      <c r="D30" s="281">
        <v>2183</v>
      </c>
      <c r="E30" s="282"/>
      <c r="F30" s="277">
        <f t="shared" si="2"/>
        <v>2183</v>
      </c>
      <c r="G30" s="282">
        <v>-700</v>
      </c>
      <c r="H30" s="277"/>
      <c r="I30" s="277"/>
      <c r="J30" s="277"/>
      <c r="K30" s="277"/>
      <c r="L30" s="277"/>
      <c r="M30" s="277">
        <f t="shared" si="4"/>
        <v>0</v>
      </c>
      <c r="N30" s="277">
        <f t="shared" si="0"/>
        <v>1483</v>
      </c>
      <c r="O30" s="277"/>
      <c r="P30" s="277">
        <f t="shared" si="3"/>
        <v>1483</v>
      </c>
      <c r="Q30" s="285">
        <f t="shared" si="1"/>
        <v>-32.0659642693541</v>
      </c>
      <c r="R30" s="109"/>
    </row>
    <row r="31" hidden="1" customHeight="1" spans="1:18">
      <c r="A31" s="276">
        <v>2120807</v>
      </c>
      <c r="B31" s="278"/>
      <c r="C31" s="280" t="s">
        <v>1173</v>
      </c>
      <c r="D31" s="282"/>
      <c r="E31" s="282"/>
      <c r="F31" s="277">
        <f t="shared" si="2"/>
        <v>0</v>
      </c>
      <c r="G31" s="282"/>
      <c r="H31" s="277"/>
      <c r="I31" s="277"/>
      <c r="J31" s="277"/>
      <c r="K31" s="277"/>
      <c r="L31" s="277"/>
      <c r="M31" s="277">
        <f t="shared" si="4"/>
        <v>0</v>
      </c>
      <c r="N31" s="277">
        <f t="shared" si="0"/>
        <v>0</v>
      </c>
      <c r="O31" s="277"/>
      <c r="P31" s="277">
        <f t="shared" si="3"/>
        <v>0</v>
      </c>
      <c r="Q31" s="285">
        <f t="shared" si="1"/>
        <v>0</v>
      </c>
      <c r="R31" s="109"/>
    </row>
    <row r="32" hidden="1" customHeight="1" spans="1:18">
      <c r="A32" s="276">
        <v>2120808</v>
      </c>
      <c r="B32" s="278"/>
      <c r="C32" s="279" t="s">
        <v>1174</v>
      </c>
      <c r="D32" s="282"/>
      <c r="E32" s="282"/>
      <c r="F32" s="277">
        <f t="shared" si="2"/>
        <v>0</v>
      </c>
      <c r="G32" s="282"/>
      <c r="H32" s="277"/>
      <c r="I32" s="277"/>
      <c r="J32" s="277"/>
      <c r="K32" s="277"/>
      <c r="L32" s="277"/>
      <c r="M32" s="277">
        <f t="shared" si="4"/>
        <v>0</v>
      </c>
      <c r="N32" s="277">
        <f t="shared" si="0"/>
        <v>0</v>
      </c>
      <c r="O32" s="277"/>
      <c r="P32" s="277">
        <f t="shared" si="3"/>
        <v>0</v>
      </c>
      <c r="Q32" s="285">
        <f t="shared" si="1"/>
        <v>0</v>
      </c>
      <c r="R32" s="109"/>
    </row>
    <row r="33" hidden="1" customHeight="1" spans="1:18">
      <c r="A33" s="276" t="s">
        <v>1175</v>
      </c>
      <c r="B33" s="278"/>
      <c r="C33" s="279" t="s">
        <v>1176</v>
      </c>
      <c r="D33" s="282"/>
      <c r="E33" s="282"/>
      <c r="F33" s="277">
        <f t="shared" si="2"/>
        <v>0</v>
      </c>
      <c r="G33" s="282"/>
      <c r="H33" s="277"/>
      <c r="I33" s="277"/>
      <c r="J33" s="277"/>
      <c r="K33" s="277"/>
      <c r="L33" s="277"/>
      <c r="M33" s="277">
        <f t="shared" si="4"/>
        <v>0</v>
      </c>
      <c r="N33" s="277">
        <f t="shared" si="0"/>
        <v>0</v>
      </c>
      <c r="O33" s="277"/>
      <c r="P33" s="277">
        <f t="shared" si="3"/>
        <v>0</v>
      </c>
      <c r="Q33" s="285">
        <f t="shared" si="1"/>
        <v>0</v>
      </c>
      <c r="R33" s="109"/>
    </row>
    <row r="34" customHeight="1" spans="1:18">
      <c r="A34" s="276">
        <v>2120811</v>
      </c>
      <c r="B34" s="278"/>
      <c r="C34" s="279" t="s">
        <v>1177</v>
      </c>
      <c r="D34" s="281">
        <v>462</v>
      </c>
      <c r="E34" s="282"/>
      <c r="F34" s="277">
        <f t="shared" si="2"/>
        <v>462</v>
      </c>
      <c r="G34" s="282">
        <v>0</v>
      </c>
      <c r="H34" s="277"/>
      <c r="I34" s="277"/>
      <c r="J34" s="277"/>
      <c r="K34" s="277"/>
      <c r="L34" s="277"/>
      <c r="M34" s="277">
        <f t="shared" si="4"/>
        <v>0</v>
      </c>
      <c r="N34" s="277">
        <f t="shared" si="0"/>
        <v>462</v>
      </c>
      <c r="O34" s="277"/>
      <c r="P34" s="277">
        <f t="shared" si="3"/>
        <v>462</v>
      </c>
      <c r="Q34" s="285">
        <f t="shared" si="1"/>
        <v>0</v>
      </c>
      <c r="R34" s="109"/>
    </row>
    <row r="35" hidden="1" customHeight="1" spans="1:18">
      <c r="A35" s="276">
        <v>2120812</v>
      </c>
      <c r="B35" s="278"/>
      <c r="C35" s="279" t="s">
        <v>1178</v>
      </c>
      <c r="D35" s="282"/>
      <c r="E35" s="282"/>
      <c r="F35" s="277">
        <f t="shared" si="2"/>
        <v>0</v>
      </c>
      <c r="G35" s="282"/>
      <c r="H35" s="277"/>
      <c r="I35" s="277"/>
      <c r="J35" s="277"/>
      <c r="K35" s="277"/>
      <c r="L35" s="277"/>
      <c r="M35" s="277">
        <f t="shared" si="4"/>
        <v>0</v>
      </c>
      <c r="N35" s="277">
        <f t="shared" si="0"/>
        <v>0</v>
      </c>
      <c r="O35" s="277"/>
      <c r="P35" s="277">
        <f t="shared" si="3"/>
        <v>0</v>
      </c>
      <c r="Q35" s="285">
        <f t="shared" si="1"/>
        <v>0</v>
      </c>
      <c r="R35" s="109"/>
    </row>
    <row r="36" customHeight="1" spans="1:18">
      <c r="A36" s="276">
        <v>2120899</v>
      </c>
      <c r="B36" s="278"/>
      <c r="C36" s="279" t="s">
        <v>1179</v>
      </c>
      <c r="D36" s="281">
        <v>3166</v>
      </c>
      <c r="E36" s="282"/>
      <c r="F36" s="277">
        <f t="shared" si="2"/>
        <v>3166</v>
      </c>
      <c r="G36" s="282">
        <v>440</v>
      </c>
      <c r="H36" s="277"/>
      <c r="I36" s="277"/>
      <c r="J36" s="277"/>
      <c r="K36" s="277"/>
      <c r="L36" s="277"/>
      <c r="M36" s="277">
        <f t="shared" si="4"/>
        <v>90</v>
      </c>
      <c r="N36" s="277">
        <f t="shared" si="0"/>
        <v>3606</v>
      </c>
      <c r="O36" s="277">
        <v>90</v>
      </c>
      <c r="P36" s="277">
        <f t="shared" si="3"/>
        <v>3696</v>
      </c>
      <c r="Q36" s="285">
        <f t="shared" si="1"/>
        <v>16.7403663929248</v>
      </c>
      <c r="R36" s="109"/>
    </row>
    <row r="37" hidden="1" customHeight="1" spans="1:18">
      <c r="A37" s="276" t="s">
        <v>1180</v>
      </c>
      <c r="B37" s="278"/>
      <c r="C37" s="279" t="s">
        <v>1181</v>
      </c>
      <c r="D37" s="277"/>
      <c r="E37" s="277"/>
      <c r="F37" s="277">
        <f t="shared" si="2"/>
        <v>0</v>
      </c>
      <c r="G37" s="277"/>
      <c r="H37" s="277"/>
      <c r="I37" s="277"/>
      <c r="J37" s="277"/>
      <c r="K37" s="277"/>
      <c r="L37" s="277"/>
      <c r="M37" s="277">
        <f t="shared" si="4"/>
        <v>0</v>
      </c>
      <c r="N37" s="277">
        <f t="shared" si="0"/>
        <v>0</v>
      </c>
      <c r="O37" s="277"/>
      <c r="P37" s="277">
        <f t="shared" si="3"/>
        <v>0</v>
      </c>
      <c r="Q37" s="285">
        <f t="shared" si="1"/>
        <v>0</v>
      </c>
      <c r="R37" s="109"/>
    </row>
    <row r="38" hidden="1" customHeight="1" spans="1:18">
      <c r="A38" s="276" t="s">
        <v>1182</v>
      </c>
      <c r="B38" s="278"/>
      <c r="C38" s="279" t="s">
        <v>1183</v>
      </c>
      <c r="D38" s="282"/>
      <c r="E38" s="282"/>
      <c r="F38" s="277">
        <f t="shared" si="2"/>
        <v>0</v>
      </c>
      <c r="G38" s="282"/>
      <c r="H38" s="277"/>
      <c r="I38" s="277"/>
      <c r="J38" s="277"/>
      <c r="K38" s="277"/>
      <c r="L38" s="277"/>
      <c r="M38" s="277">
        <f t="shared" si="4"/>
        <v>0</v>
      </c>
      <c r="N38" s="277">
        <f t="shared" si="0"/>
        <v>0</v>
      </c>
      <c r="O38" s="277"/>
      <c r="P38" s="277">
        <f t="shared" si="3"/>
        <v>0</v>
      </c>
      <c r="Q38" s="285">
        <f t="shared" si="1"/>
        <v>0</v>
      </c>
      <c r="R38" s="109"/>
    </row>
    <row r="39" hidden="1" customHeight="1" spans="1:18">
      <c r="A39" s="276" t="s">
        <v>1184</v>
      </c>
      <c r="B39" s="278"/>
      <c r="C39" s="279" t="s">
        <v>1185</v>
      </c>
      <c r="D39" s="282"/>
      <c r="E39" s="282"/>
      <c r="F39" s="277">
        <f t="shared" si="2"/>
        <v>0</v>
      </c>
      <c r="G39" s="282"/>
      <c r="H39" s="277"/>
      <c r="I39" s="277"/>
      <c r="J39" s="277"/>
      <c r="K39" s="277"/>
      <c r="L39" s="277"/>
      <c r="M39" s="277">
        <f t="shared" si="4"/>
        <v>0</v>
      </c>
      <c r="N39" s="277">
        <f t="shared" si="0"/>
        <v>0</v>
      </c>
      <c r="O39" s="277"/>
      <c r="P39" s="277">
        <f t="shared" si="3"/>
        <v>0</v>
      </c>
      <c r="Q39" s="285">
        <f t="shared" si="1"/>
        <v>0</v>
      </c>
      <c r="R39" s="109"/>
    </row>
    <row r="40" hidden="1" customHeight="1" spans="1:18">
      <c r="A40" s="276">
        <v>2120999</v>
      </c>
      <c r="B40" s="278"/>
      <c r="C40" s="279" t="s">
        <v>1186</v>
      </c>
      <c r="D40" s="282"/>
      <c r="E40" s="282"/>
      <c r="F40" s="277">
        <f t="shared" si="2"/>
        <v>0</v>
      </c>
      <c r="G40" s="282"/>
      <c r="H40" s="277"/>
      <c r="I40" s="277"/>
      <c r="J40" s="277"/>
      <c r="K40" s="277"/>
      <c r="L40" s="277"/>
      <c r="M40" s="277">
        <f t="shared" si="4"/>
        <v>0</v>
      </c>
      <c r="N40" s="277">
        <f t="shared" si="0"/>
        <v>0</v>
      </c>
      <c r="O40" s="277"/>
      <c r="P40" s="277">
        <f t="shared" si="3"/>
        <v>0</v>
      </c>
      <c r="Q40" s="285">
        <f t="shared" si="1"/>
        <v>0</v>
      </c>
      <c r="R40" s="109"/>
    </row>
    <row r="41" customHeight="1" spans="1:18">
      <c r="A41" s="276" t="s">
        <v>1187</v>
      </c>
      <c r="B41" s="278"/>
      <c r="C41" s="279" t="s">
        <v>1188</v>
      </c>
      <c r="D41" s="281">
        <v>14000</v>
      </c>
      <c r="E41" s="277"/>
      <c r="F41" s="277">
        <f t="shared" si="2"/>
        <v>14000</v>
      </c>
      <c r="G41" s="277">
        <f>SUM(G42:G44)</f>
        <v>-10000</v>
      </c>
      <c r="H41" s="277"/>
      <c r="I41" s="277"/>
      <c r="J41" s="277"/>
      <c r="K41" s="277"/>
      <c r="L41" s="277"/>
      <c r="M41" s="277">
        <f t="shared" si="4"/>
        <v>0</v>
      </c>
      <c r="N41" s="277">
        <f t="shared" si="0"/>
        <v>4000</v>
      </c>
      <c r="O41" s="277"/>
      <c r="P41" s="277">
        <f t="shared" si="3"/>
        <v>4000</v>
      </c>
      <c r="Q41" s="285">
        <f t="shared" si="1"/>
        <v>-71.4285714285714</v>
      </c>
      <c r="R41" s="109"/>
    </row>
    <row r="42" hidden="1" customHeight="1" spans="1:18">
      <c r="A42" s="276">
        <v>2121001</v>
      </c>
      <c r="B42" s="278"/>
      <c r="C42" s="279" t="s">
        <v>1189</v>
      </c>
      <c r="D42" s="282"/>
      <c r="E42" s="282"/>
      <c r="F42" s="277">
        <f t="shared" si="2"/>
        <v>0</v>
      </c>
      <c r="G42" s="282"/>
      <c r="H42" s="277"/>
      <c r="I42" s="277"/>
      <c r="J42" s="277"/>
      <c r="K42" s="277"/>
      <c r="L42" s="277"/>
      <c r="M42" s="277">
        <f t="shared" si="4"/>
        <v>0</v>
      </c>
      <c r="N42" s="277">
        <f t="shared" si="0"/>
        <v>0</v>
      </c>
      <c r="O42" s="277"/>
      <c r="P42" s="277">
        <f t="shared" si="3"/>
        <v>0</v>
      </c>
      <c r="Q42" s="285">
        <f t="shared" si="1"/>
        <v>0</v>
      </c>
      <c r="R42" s="286"/>
    </row>
    <row r="43" customHeight="1" spans="1:18">
      <c r="A43" s="276">
        <v>2121002</v>
      </c>
      <c r="B43" s="278"/>
      <c r="C43" s="279" t="s">
        <v>1190</v>
      </c>
      <c r="D43" s="281">
        <v>14000</v>
      </c>
      <c r="E43" s="282"/>
      <c r="F43" s="277">
        <f t="shared" si="2"/>
        <v>14000</v>
      </c>
      <c r="G43" s="282">
        <v>-10000</v>
      </c>
      <c r="H43" s="277"/>
      <c r="I43" s="277"/>
      <c r="J43" s="277"/>
      <c r="K43" s="277"/>
      <c r="L43" s="277"/>
      <c r="M43" s="277">
        <f t="shared" si="4"/>
        <v>0</v>
      </c>
      <c r="N43" s="277">
        <f t="shared" si="0"/>
        <v>4000</v>
      </c>
      <c r="O43" s="277"/>
      <c r="P43" s="277">
        <f t="shared" si="3"/>
        <v>4000</v>
      </c>
      <c r="Q43" s="285">
        <f t="shared" si="1"/>
        <v>-71.4285714285714</v>
      </c>
      <c r="R43" s="286"/>
    </row>
    <row r="44" hidden="1" customHeight="1" spans="1:18">
      <c r="A44" s="276">
        <v>2121099</v>
      </c>
      <c r="B44" s="278"/>
      <c r="C44" s="279" t="s">
        <v>1191</v>
      </c>
      <c r="D44" s="282"/>
      <c r="E44" s="282"/>
      <c r="F44" s="277">
        <f t="shared" si="2"/>
        <v>0</v>
      </c>
      <c r="G44" s="282"/>
      <c r="H44" s="277"/>
      <c r="I44" s="277"/>
      <c r="J44" s="277"/>
      <c r="K44" s="277"/>
      <c r="L44" s="277"/>
      <c r="M44" s="277">
        <f t="shared" si="4"/>
        <v>0</v>
      </c>
      <c r="N44" s="277">
        <f t="shared" si="0"/>
        <v>0</v>
      </c>
      <c r="O44" s="277"/>
      <c r="P44" s="277">
        <f t="shared" si="3"/>
        <v>0</v>
      </c>
      <c r="Q44" s="285">
        <f t="shared" si="1"/>
        <v>0</v>
      </c>
      <c r="R44" s="109"/>
    </row>
    <row r="45" customHeight="1" spans="1:18">
      <c r="A45" s="276" t="s">
        <v>1192</v>
      </c>
      <c r="B45" s="278"/>
      <c r="C45" s="279" t="s">
        <v>1193</v>
      </c>
      <c r="D45" s="281">
        <v>1880</v>
      </c>
      <c r="E45" s="282"/>
      <c r="F45" s="277">
        <f t="shared" si="2"/>
        <v>1880</v>
      </c>
      <c r="G45" s="282">
        <v>-39</v>
      </c>
      <c r="H45" s="277"/>
      <c r="I45" s="277"/>
      <c r="J45" s="277"/>
      <c r="K45" s="277"/>
      <c r="L45" s="277"/>
      <c r="M45" s="277">
        <f t="shared" si="4"/>
        <v>0</v>
      </c>
      <c r="N45" s="277">
        <f t="shared" si="0"/>
        <v>1841</v>
      </c>
      <c r="O45" s="277"/>
      <c r="P45" s="277">
        <f t="shared" si="3"/>
        <v>1841</v>
      </c>
      <c r="Q45" s="285">
        <f t="shared" si="1"/>
        <v>-2.07446808510638</v>
      </c>
      <c r="R45" s="109"/>
    </row>
    <row r="46" hidden="1" customHeight="1" spans="1:18">
      <c r="A46" s="276" t="s">
        <v>1194</v>
      </c>
      <c r="B46" s="278"/>
      <c r="C46" s="279" t="s">
        <v>1195</v>
      </c>
      <c r="D46" s="282"/>
      <c r="E46" s="277"/>
      <c r="F46" s="277">
        <f t="shared" si="2"/>
        <v>0</v>
      </c>
      <c r="G46" s="282"/>
      <c r="H46" s="277"/>
      <c r="I46" s="277"/>
      <c r="J46" s="277"/>
      <c r="K46" s="277"/>
      <c r="L46" s="277"/>
      <c r="M46" s="277">
        <f t="shared" si="4"/>
        <v>0</v>
      </c>
      <c r="N46" s="277">
        <f t="shared" si="0"/>
        <v>0</v>
      </c>
      <c r="O46" s="277"/>
      <c r="P46" s="277">
        <f t="shared" si="3"/>
        <v>0</v>
      </c>
      <c r="Q46" s="285">
        <f t="shared" si="1"/>
        <v>0</v>
      </c>
      <c r="R46" s="109"/>
    </row>
    <row r="47" hidden="1" customHeight="1" spans="1:18">
      <c r="A47" s="276">
        <v>2121202</v>
      </c>
      <c r="B47" s="278"/>
      <c r="C47" s="279" t="s">
        <v>1196</v>
      </c>
      <c r="D47" s="282"/>
      <c r="E47" s="282"/>
      <c r="F47" s="277">
        <f t="shared" si="2"/>
        <v>0</v>
      </c>
      <c r="G47" s="282"/>
      <c r="H47" s="277"/>
      <c r="I47" s="277"/>
      <c r="J47" s="277"/>
      <c r="K47" s="277"/>
      <c r="L47" s="277"/>
      <c r="M47" s="277">
        <f t="shared" si="4"/>
        <v>0</v>
      </c>
      <c r="N47" s="277">
        <f t="shared" si="0"/>
        <v>0</v>
      </c>
      <c r="O47" s="277"/>
      <c r="P47" s="277">
        <f t="shared" si="3"/>
        <v>0</v>
      </c>
      <c r="Q47" s="285">
        <f t="shared" si="1"/>
        <v>0</v>
      </c>
      <c r="R47" s="109"/>
    </row>
    <row r="48" hidden="1" customHeight="1" spans="1:18">
      <c r="A48" s="276">
        <v>2121203</v>
      </c>
      <c r="B48" s="278"/>
      <c r="C48" s="279" t="s">
        <v>1197</v>
      </c>
      <c r="D48" s="282"/>
      <c r="E48" s="277"/>
      <c r="F48" s="277">
        <f t="shared" si="2"/>
        <v>0</v>
      </c>
      <c r="G48" s="282"/>
      <c r="H48" s="277"/>
      <c r="I48" s="277"/>
      <c r="J48" s="277"/>
      <c r="K48" s="277"/>
      <c r="L48" s="277"/>
      <c r="M48" s="277">
        <f t="shared" si="4"/>
        <v>0</v>
      </c>
      <c r="N48" s="277">
        <f t="shared" si="0"/>
        <v>0</v>
      </c>
      <c r="O48" s="277"/>
      <c r="P48" s="277">
        <f t="shared" si="3"/>
        <v>0</v>
      </c>
      <c r="Q48" s="285">
        <f t="shared" si="1"/>
        <v>0</v>
      </c>
      <c r="R48" s="109"/>
    </row>
    <row r="49" customHeight="1" spans="1:18">
      <c r="A49" s="276" t="s">
        <v>1198</v>
      </c>
      <c r="B49" s="278"/>
      <c r="C49" s="279" t="s">
        <v>1199</v>
      </c>
      <c r="D49" s="281">
        <v>8652</v>
      </c>
      <c r="E49" s="277"/>
      <c r="F49" s="277">
        <f t="shared" si="2"/>
        <v>8652</v>
      </c>
      <c r="G49" s="277">
        <f>SUM(G50:G52)</f>
        <v>154</v>
      </c>
      <c r="H49" s="277"/>
      <c r="I49" s="277"/>
      <c r="J49" s="277"/>
      <c r="K49" s="277"/>
      <c r="L49" s="277"/>
      <c r="M49" s="277">
        <f t="shared" si="4"/>
        <v>0</v>
      </c>
      <c r="N49" s="277">
        <f t="shared" si="0"/>
        <v>8806</v>
      </c>
      <c r="O49" s="277"/>
      <c r="P49" s="277">
        <f t="shared" si="3"/>
        <v>8806</v>
      </c>
      <c r="Q49" s="285">
        <f t="shared" si="1"/>
        <v>1.77993527508091</v>
      </c>
      <c r="R49" s="109"/>
    </row>
    <row r="50" customHeight="1" spans="1:18">
      <c r="A50" s="276" t="s">
        <v>1200</v>
      </c>
      <c r="B50" s="278"/>
      <c r="C50" s="279" t="s">
        <v>1183</v>
      </c>
      <c r="D50" s="281">
        <v>894</v>
      </c>
      <c r="E50" s="282"/>
      <c r="F50" s="277">
        <f t="shared" si="2"/>
        <v>894</v>
      </c>
      <c r="G50" s="282">
        <v>0</v>
      </c>
      <c r="H50" s="277"/>
      <c r="I50" s="277"/>
      <c r="J50" s="277"/>
      <c r="K50" s="277"/>
      <c r="L50" s="277"/>
      <c r="M50" s="277">
        <f t="shared" si="4"/>
        <v>0</v>
      </c>
      <c r="N50" s="277">
        <f t="shared" si="0"/>
        <v>894</v>
      </c>
      <c r="O50" s="277"/>
      <c r="P50" s="277">
        <f t="shared" si="3"/>
        <v>894</v>
      </c>
      <c r="Q50" s="285">
        <f t="shared" si="1"/>
        <v>0</v>
      </c>
      <c r="R50" s="109"/>
    </row>
    <row r="51" customHeight="1" spans="1:41">
      <c r="A51" s="276" t="s">
        <v>1201</v>
      </c>
      <c r="B51" s="278"/>
      <c r="C51" s="279" t="s">
        <v>1202</v>
      </c>
      <c r="D51" s="281">
        <v>6884</v>
      </c>
      <c r="E51" s="282"/>
      <c r="F51" s="277">
        <f t="shared" si="2"/>
        <v>6884</v>
      </c>
      <c r="G51" s="282">
        <v>554</v>
      </c>
      <c r="H51" s="277"/>
      <c r="I51" s="277"/>
      <c r="J51" s="277"/>
      <c r="K51" s="277"/>
      <c r="L51" s="277"/>
      <c r="M51" s="277">
        <f t="shared" si="4"/>
        <v>0</v>
      </c>
      <c r="N51" s="277">
        <f t="shared" si="0"/>
        <v>7438</v>
      </c>
      <c r="O51" s="277"/>
      <c r="P51" s="277">
        <f t="shared" si="3"/>
        <v>7438</v>
      </c>
      <c r="Q51" s="285">
        <f t="shared" si="1"/>
        <v>8.04764671702498</v>
      </c>
      <c r="R51" s="109"/>
      <c r="S51" s="71"/>
      <c r="T51" s="71"/>
      <c r="U51" s="71"/>
      <c r="V51" s="71"/>
      <c r="W51" s="71"/>
      <c r="X51" s="71"/>
      <c r="Y51" s="71"/>
      <c r="Z51" s="71"/>
      <c r="AA51" s="71"/>
      <c r="AB51" s="71"/>
      <c r="AC51" s="71"/>
      <c r="AD51" s="71"/>
      <c r="AE51" s="71"/>
      <c r="AF51" s="71"/>
      <c r="AG51" s="71"/>
      <c r="AH51" s="71"/>
      <c r="AI51" s="71"/>
      <c r="AJ51" s="71"/>
      <c r="AK51" s="71"/>
      <c r="AL51" s="71"/>
      <c r="AM51" s="71"/>
      <c r="AN51" s="71"/>
      <c r="AO51" s="71"/>
    </row>
    <row r="52" customHeight="1" spans="1:41">
      <c r="A52" s="276">
        <v>2121399</v>
      </c>
      <c r="B52" s="278"/>
      <c r="C52" s="279" t="s">
        <v>1203</v>
      </c>
      <c r="D52" s="281">
        <v>874</v>
      </c>
      <c r="E52" s="282"/>
      <c r="F52" s="277">
        <f t="shared" si="2"/>
        <v>874</v>
      </c>
      <c r="G52" s="282">
        <v>-400</v>
      </c>
      <c r="H52" s="277"/>
      <c r="I52" s="277"/>
      <c r="J52" s="277"/>
      <c r="K52" s="277"/>
      <c r="L52" s="277"/>
      <c r="M52" s="277">
        <f t="shared" si="4"/>
        <v>0</v>
      </c>
      <c r="N52" s="277">
        <f t="shared" si="0"/>
        <v>474</v>
      </c>
      <c r="O52" s="277"/>
      <c r="P52" s="277">
        <f t="shared" si="3"/>
        <v>474</v>
      </c>
      <c r="Q52" s="285">
        <f t="shared" si="1"/>
        <v>-45.766590389016</v>
      </c>
      <c r="R52" s="109"/>
      <c r="S52" s="71"/>
      <c r="T52" s="71"/>
      <c r="U52" s="71"/>
      <c r="V52" s="71"/>
      <c r="W52" s="71"/>
      <c r="X52" s="71"/>
      <c r="Y52" s="71"/>
      <c r="Z52" s="71"/>
      <c r="AA52" s="71"/>
      <c r="AB52" s="71"/>
      <c r="AC52" s="71"/>
      <c r="AD52" s="71"/>
      <c r="AE52" s="71"/>
      <c r="AF52" s="71"/>
      <c r="AG52" s="71"/>
      <c r="AH52" s="71"/>
      <c r="AI52" s="71"/>
      <c r="AJ52" s="71"/>
      <c r="AK52" s="71"/>
      <c r="AL52" s="71"/>
      <c r="AM52" s="71"/>
      <c r="AN52" s="71"/>
      <c r="AO52" s="71"/>
    </row>
    <row r="53" hidden="1" customHeight="1" spans="1:41">
      <c r="A53" s="276" t="s">
        <v>1204</v>
      </c>
      <c r="B53" s="278"/>
      <c r="C53" s="279" t="s">
        <v>1205</v>
      </c>
      <c r="D53" s="277"/>
      <c r="E53" s="277"/>
      <c r="F53" s="277">
        <f t="shared" si="2"/>
        <v>0</v>
      </c>
      <c r="G53" s="277"/>
      <c r="H53" s="277"/>
      <c r="I53" s="277"/>
      <c r="J53" s="277"/>
      <c r="K53" s="277"/>
      <c r="L53" s="277"/>
      <c r="M53" s="277">
        <f t="shared" si="4"/>
        <v>0</v>
      </c>
      <c r="N53" s="277">
        <f t="shared" si="0"/>
        <v>0</v>
      </c>
      <c r="O53" s="277"/>
      <c r="P53" s="277">
        <f t="shared" si="3"/>
        <v>0</v>
      </c>
      <c r="Q53" s="285">
        <f t="shared" si="1"/>
        <v>0</v>
      </c>
      <c r="R53" s="109"/>
      <c r="S53" s="71"/>
      <c r="T53" s="71"/>
      <c r="U53" s="71"/>
      <c r="V53" s="71"/>
      <c r="W53" s="71"/>
      <c r="X53" s="71"/>
      <c r="Y53" s="71"/>
      <c r="Z53" s="71"/>
      <c r="AA53" s="71"/>
      <c r="AB53" s="71"/>
      <c r="AC53" s="71"/>
      <c r="AD53" s="71"/>
      <c r="AE53" s="71"/>
      <c r="AF53" s="71"/>
      <c r="AG53" s="71"/>
      <c r="AH53" s="71"/>
      <c r="AI53" s="71"/>
      <c r="AJ53" s="71"/>
      <c r="AK53" s="71"/>
      <c r="AL53" s="71"/>
      <c r="AM53" s="71"/>
      <c r="AN53" s="71"/>
      <c r="AO53" s="71"/>
    </row>
    <row r="54" hidden="1" customHeight="1" spans="1:41">
      <c r="A54" s="276" t="s">
        <v>1206</v>
      </c>
      <c r="B54" s="278"/>
      <c r="C54" s="279" t="s">
        <v>1207</v>
      </c>
      <c r="D54" s="277"/>
      <c r="E54" s="277"/>
      <c r="F54" s="277">
        <f t="shared" si="2"/>
        <v>0</v>
      </c>
      <c r="G54" s="277"/>
      <c r="H54" s="277"/>
      <c r="I54" s="277"/>
      <c r="J54" s="277"/>
      <c r="K54" s="277"/>
      <c r="L54" s="277"/>
      <c r="M54" s="277">
        <f t="shared" si="4"/>
        <v>0</v>
      </c>
      <c r="N54" s="277">
        <f t="shared" si="0"/>
        <v>0</v>
      </c>
      <c r="O54" s="277"/>
      <c r="P54" s="277">
        <f t="shared" si="3"/>
        <v>0</v>
      </c>
      <c r="Q54" s="285">
        <f t="shared" si="1"/>
        <v>0</v>
      </c>
      <c r="R54" s="109"/>
      <c r="S54" s="71"/>
      <c r="T54" s="71"/>
      <c r="U54" s="71"/>
      <c r="V54" s="71"/>
      <c r="W54" s="71"/>
      <c r="X54" s="71"/>
      <c r="Y54" s="71"/>
      <c r="Z54" s="71"/>
      <c r="AA54" s="71"/>
      <c r="AB54" s="71"/>
      <c r="AC54" s="71"/>
      <c r="AD54" s="71"/>
      <c r="AE54" s="71"/>
      <c r="AF54" s="71"/>
      <c r="AG54" s="71"/>
      <c r="AH54" s="71"/>
      <c r="AI54" s="71"/>
      <c r="AJ54" s="71"/>
      <c r="AK54" s="71"/>
      <c r="AL54" s="71"/>
      <c r="AM54" s="71"/>
      <c r="AN54" s="71"/>
      <c r="AO54" s="71"/>
    </row>
    <row r="55" hidden="1" customHeight="1" spans="1:41">
      <c r="A55" s="276">
        <v>2136203</v>
      </c>
      <c r="B55" s="278"/>
      <c r="C55" s="279" t="s">
        <v>1208</v>
      </c>
      <c r="D55" s="277"/>
      <c r="E55" s="277"/>
      <c r="F55" s="277">
        <f t="shared" si="2"/>
        <v>0</v>
      </c>
      <c r="G55" s="277"/>
      <c r="H55" s="277"/>
      <c r="I55" s="277"/>
      <c r="J55" s="277"/>
      <c r="K55" s="277"/>
      <c r="L55" s="277"/>
      <c r="M55" s="277">
        <f t="shared" si="4"/>
        <v>0</v>
      </c>
      <c r="N55" s="277">
        <f t="shared" si="0"/>
        <v>0</v>
      </c>
      <c r="O55" s="277"/>
      <c r="P55" s="277">
        <f t="shared" si="3"/>
        <v>0</v>
      </c>
      <c r="Q55" s="285">
        <f t="shared" si="1"/>
        <v>0</v>
      </c>
      <c r="R55" s="109"/>
      <c r="S55" s="71"/>
      <c r="T55" s="71"/>
      <c r="U55" s="71"/>
      <c r="V55" s="71"/>
      <c r="W55" s="71"/>
      <c r="X55" s="71"/>
      <c r="Y55" s="71"/>
      <c r="Z55" s="71"/>
      <c r="AA55" s="71"/>
      <c r="AB55" s="71"/>
      <c r="AC55" s="71"/>
      <c r="AD55" s="71"/>
      <c r="AE55" s="71"/>
      <c r="AF55" s="71"/>
      <c r="AG55" s="71"/>
      <c r="AH55" s="71"/>
      <c r="AI55" s="71"/>
      <c r="AJ55" s="71"/>
      <c r="AK55" s="71"/>
      <c r="AL55" s="71"/>
      <c r="AM55" s="71"/>
      <c r="AN55" s="71"/>
      <c r="AO55" s="71"/>
    </row>
    <row r="56" hidden="1" customHeight="1" spans="1:41">
      <c r="A56" s="276">
        <v>2136299</v>
      </c>
      <c r="B56" s="278"/>
      <c r="C56" s="279" t="s">
        <v>1209</v>
      </c>
      <c r="D56" s="277"/>
      <c r="E56" s="277"/>
      <c r="F56" s="277">
        <f t="shared" si="2"/>
        <v>0</v>
      </c>
      <c r="G56" s="277"/>
      <c r="H56" s="277"/>
      <c r="I56" s="277"/>
      <c r="J56" s="277"/>
      <c r="K56" s="277"/>
      <c r="L56" s="277"/>
      <c r="M56" s="277">
        <f t="shared" si="4"/>
        <v>0</v>
      </c>
      <c r="N56" s="277">
        <f t="shared" si="0"/>
        <v>0</v>
      </c>
      <c r="O56" s="277"/>
      <c r="P56" s="277">
        <f t="shared" si="3"/>
        <v>0</v>
      </c>
      <c r="Q56" s="285">
        <f t="shared" si="1"/>
        <v>0</v>
      </c>
      <c r="R56" s="109"/>
      <c r="S56" s="71"/>
      <c r="T56" s="71"/>
      <c r="U56" s="71"/>
      <c r="V56" s="71"/>
      <c r="W56" s="71"/>
      <c r="X56" s="71"/>
      <c r="Y56" s="71"/>
      <c r="Z56" s="71"/>
      <c r="AA56" s="71"/>
      <c r="AB56" s="71"/>
      <c r="AC56" s="71"/>
      <c r="AD56" s="71"/>
      <c r="AE56" s="71"/>
      <c r="AF56" s="71"/>
      <c r="AG56" s="71"/>
      <c r="AH56" s="71"/>
      <c r="AI56" s="71"/>
      <c r="AJ56" s="71"/>
      <c r="AK56" s="71"/>
      <c r="AL56" s="71"/>
      <c r="AM56" s="71"/>
      <c r="AN56" s="71"/>
      <c r="AO56" s="71"/>
    </row>
    <row r="57" hidden="1" customHeight="1" spans="1:41">
      <c r="A57" s="276" t="s">
        <v>1210</v>
      </c>
      <c r="B57" s="278"/>
      <c r="C57" s="279" t="s">
        <v>1211</v>
      </c>
      <c r="D57" s="277"/>
      <c r="E57" s="277"/>
      <c r="F57" s="277">
        <f t="shared" si="2"/>
        <v>0</v>
      </c>
      <c r="G57" s="277"/>
      <c r="H57" s="277"/>
      <c r="I57" s="277"/>
      <c r="J57" s="277"/>
      <c r="K57" s="277"/>
      <c r="L57" s="277"/>
      <c r="M57" s="277">
        <f t="shared" si="4"/>
        <v>0</v>
      </c>
      <c r="N57" s="277">
        <f t="shared" si="0"/>
        <v>0</v>
      </c>
      <c r="O57" s="277"/>
      <c r="P57" s="277">
        <f t="shared" si="3"/>
        <v>0</v>
      </c>
      <c r="Q57" s="285">
        <f t="shared" si="1"/>
        <v>0</v>
      </c>
      <c r="R57" s="109"/>
      <c r="S57" s="71"/>
      <c r="T57" s="71"/>
      <c r="U57" s="71"/>
      <c r="V57" s="71"/>
      <c r="W57" s="71"/>
      <c r="X57" s="71"/>
      <c r="Y57" s="71"/>
      <c r="Z57" s="71"/>
      <c r="AA57" s="71"/>
      <c r="AB57" s="71"/>
      <c r="AC57" s="71"/>
      <c r="AD57" s="71"/>
      <c r="AE57" s="71"/>
      <c r="AF57" s="71"/>
      <c r="AG57" s="71"/>
      <c r="AH57" s="71"/>
      <c r="AI57" s="71"/>
      <c r="AJ57" s="71"/>
      <c r="AK57" s="71"/>
      <c r="AL57" s="71"/>
      <c r="AM57" s="71"/>
      <c r="AN57" s="71"/>
      <c r="AO57" s="71"/>
    </row>
    <row r="58" hidden="1" customHeight="1" spans="1:41">
      <c r="A58" s="276">
        <v>2136499</v>
      </c>
      <c r="B58" s="278"/>
      <c r="C58" s="279" t="s">
        <v>1212</v>
      </c>
      <c r="D58" s="277"/>
      <c r="E58" s="277"/>
      <c r="F58" s="277">
        <f t="shared" si="2"/>
        <v>0</v>
      </c>
      <c r="G58" s="277"/>
      <c r="H58" s="277"/>
      <c r="I58" s="277"/>
      <c r="J58" s="277"/>
      <c r="K58" s="277"/>
      <c r="L58" s="277"/>
      <c r="M58" s="277">
        <f t="shared" si="4"/>
        <v>0</v>
      </c>
      <c r="N58" s="277">
        <f t="shared" si="0"/>
        <v>0</v>
      </c>
      <c r="O58" s="277"/>
      <c r="P58" s="277">
        <f t="shared" si="3"/>
        <v>0</v>
      </c>
      <c r="Q58" s="285">
        <f t="shared" si="1"/>
        <v>0</v>
      </c>
      <c r="R58" s="109"/>
      <c r="S58" s="71"/>
      <c r="T58" s="71"/>
      <c r="U58" s="71"/>
      <c r="V58" s="71"/>
      <c r="W58" s="71"/>
      <c r="X58" s="71"/>
      <c r="Y58" s="71"/>
      <c r="Z58" s="71"/>
      <c r="AA58" s="71"/>
      <c r="AB58" s="71"/>
      <c r="AC58" s="71"/>
      <c r="AD58" s="71"/>
      <c r="AE58" s="71"/>
      <c r="AF58" s="71"/>
      <c r="AG58" s="71"/>
      <c r="AH58" s="71"/>
      <c r="AI58" s="71"/>
      <c r="AJ58" s="71"/>
      <c r="AK58" s="71"/>
      <c r="AL58" s="71"/>
      <c r="AM58" s="71"/>
      <c r="AN58" s="71"/>
      <c r="AO58" s="71"/>
    </row>
    <row r="59" hidden="1" customHeight="1" spans="1:41">
      <c r="A59" s="276" t="s">
        <v>1213</v>
      </c>
      <c r="B59" s="278"/>
      <c r="C59" s="279" t="s">
        <v>1214</v>
      </c>
      <c r="D59" s="277"/>
      <c r="E59" s="277"/>
      <c r="F59" s="277">
        <f t="shared" si="2"/>
        <v>0</v>
      </c>
      <c r="G59" s="277"/>
      <c r="H59" s="277"/>
      <c r="I59" s="277"/>
      <c r="J59" s="277"/>
      <c r="K59" s="277"/>
      <c r="L59" s="277"/>
      <c r="M59" s="277">
        <f t="shared" si="4"/>
        <v>0</v>
      </c>
      <c r="N59" s="277">
        <f t="shared" si="0"/>
        <v>0</v>
      </c>
      <c r="O59" s="277"/>
      <c r="P59" s="277">
        <f t="shared" si="3"/>
        <v>0</v>
      </c>
      <c r="Q59" s="285">
        <f t="shared" si="1"/>
        <v>0</v>
      </c>
      <c r="R59" s="109"/>
      <c r="S59" s="71"/>
      <c r="T59" s="71"/>
      <c r="U59" s="71"/>
      <c r="V59" s="71"/>
      <c r="W59" s="71"/>
      <c r="X59" s="71"/>
      <c r="Y59" s="71"/>
      <c r="Z59" s="71"/>
      <c r="AA59" s="71"/>
      <c r="AB59" s="71"/>
      <c r="AC59" s="71"/>
      <c r="AD59" s="71"/>
      <c r="AE59" s="71"/>
      <c r="AF59" s="71"/>
      <c r="AG59" s="71"/>
      <c r="AH59" s="71"/>
      <c r="AI59" s="71"/>
      <c r="AJ59" s="71"/>
      <c r="AK59" s="71"/>
      <c r="AL59" s="71"/>
      <c r="AM59" s="71"/>
      <c r="AN59" s="71"/>
      <c r="AO59" s="71"/>
    </row>
    <row r="60" hidden="1" customHeight="1" spans="1:41">
      <c r="A60" s="276" t="s">
        <v>1215</v>
      </c>
      <c r="B60" s="278"/>
      <c r="C60" s="279" t="s">
        <v>1216</v>
      </c>
      <c r="D60" s="277"/>
      <c r="E60" s="277"/>
      <c r="F60" s="277">
        <f t="shared" si="2"/>
        <v>0</v>
      </c>
      <c r="G60" s="277"/>
      <c r="H60" s="277"/>
      <c r="I60" s="277"/>
      <c r="J60" s="277"/>
      <c r="K60" s="277"/>
      <c r="L60" s="277"/>
      <c r="M60" s="277">
        <f t="shared" si="4"/>
        <v>0</v>
      </c>
      <c r="N60" s="277">
        <f t="shared" si="0"/>
        <v>0</v>
      </c>
      <c r="O60" s="277"/>
      <c r="P60" s="277">
        <f t="shared" si="3"/>
        <v>0</v>
      </c>
      <c r="Q60" s="285">
        <f t="shared" si="1"/>
        <v>0</v>
      </c>
      <c r="R60" s="109"/>
      <c r="S60" s="71"/>
      <c r="T60" s="71"/>
      <c r="U60" s="71"/>
      <c r="V60" s="71"/>
      <c r="W60" s="71"/>
      <c r="X60" s="71"/>
      <c r="Y60" s="71"/>
      <c r="Z60" s="71"/>
      <c r="AA60" s="71"/>
      <c r="AB60" s="71"/>
      <c r="AC60" s="71"/>
      <c r="AD60" s="71"/>
      <c r="AE60" s="71"/>
      <c r="AF60" s="71"/>
      <c r="AG60" s="71"/>
      <c r="AH60" s="71"/>
      <c r="AI60" s="71"/>
      <c r="AJ60" s="71"/>
      <c r="AK60" s="71"/>
      <c r="AL60" s="71"/>
      <c r="AM60" s="71"/>
      <c r="AN60" s="71"/>
      <c r="AO60" s="71"/>
    </row>
    <row r="61" hidden="1" customHeight="1" spans="1:41">
      <c r="A61" s="276" t="s">
        <v>1217</v>
      </c>
      <c r="B61" s="278"/>
      <c r="C61" s="279"/>
      <c r="D61" s="277"/>
      <c r="E61" s="277"/>
      <c r="F61" s="277">
        <f t="shared" si="2"/>
        <v>0</v>
      </c>
      <c r="G61" s="277"/>
      <c r="H61" s="277"/>
      <c r="I61" s="277"/>
      <c r="J61" s="277"/>
      <c r="K61" s="277"/>
      <c r="L61" s="277"/>
      <c r="M61" s="277">
        <f t="shared" si="4"/>
        <v>0</v>
      </c>
      <c r="N61" s="277">
        <f t="shared" si="0"/>
        <v>0</v>
      </c>
      <c r="O61" s="277"/>
      <c r="P61" s="277">
        <f t="shared" si="3"/>
        <v>0</v>
      </c>
      <c r="Q61" s="285">
        <f t="shared" si="1"/>
        <v>0</v>
      </c>
      <c r="R61" s="109"/>
      <c r="S61" s="71"/>
      <c r="T61" s="71"/>
      <c r="U61" s="71"/>
      <c r="V61" s="71"/>
      <c r="W61" s="71"/>
      <c r="X61" s="71"/>
      <c r="Y61" s="71"/>
      <c r="Z61" s="71"/>
      <c r="AA61" s="71"/>
      <c r="AB61" s="71"/>
      <c r="AC61" s="71"/>
      <c r="AD61" s="71"/>
      <c r="AE61" s="71"/>
      <c r="AF61" s="71"/>
      <c r="AG61" s="71"/>
      <c r="AH61" s="71"/>
      <c r="AI61" s="71"/>
      <c r="AJ61" s="71"/>
      <c r="AK61" s="71"/>
      <c r="AL61" s="71"/>
      <c r="AM61" s="71"/>
      <c r="AN61" s="71"/>
      <c r="AO61" s="71"/>
    </row>
    <row r="62" hidden="1" customHeight="1" spans="1:41">
      <c r="A62" s="276" t="s">
        <v>1218</v>
      </c>
      <c r="B62" s="278"/>
      <c r="C62" s="279"/>
      <c r="D62" s="277"/>
      <c r="E62" s="277"/>
      <c r="F62" s="277">
        <f t="shared" si="2"/>
        <v>0</v>
      </c>
      <c r="G62" s="277"/>
      <c r="H62" s="277"/>
      <c r="I62" s="277"/>
      <c r="J62" s="277"/>
      <c r="K62" s="277"/>
      <c r="L62" s="277"/>
      <c r="M62" s="277">
        <f t="shared" si="4"/>
        <v>0</v>
      </c>
      <c r="N62" s="277">
        <f t="shared" si="0"/>
        <v>0</v>
      </c>
      <c r="O62" s="277"/>
      <c r="P62" s="277">
        <f t="shared" si="3"/>
        <v>0</v>
      </c>
      <c r="Q62" s="285">
        <f t="shared" si="1"/>
        <v>0</v>
      </c>
      <c r="R62" s="109"/>
      <c r="S62" s="71"/>
      <c r="T62" s="71"/>
      <c r="U62" s="71"/>
      <c r="V62" s="71"/>
      <c r="W62" s="71"/>
      <c r="X62" s="71"/>
      <c r="Y62" s="71"/>
      <c r="Z62" s="71"/>
      <c r="AA62" s="71"/>
      <c r="AB62" s="71"/>
      <c r="AC62" s="71"/>
      <c r="AD62" s="71"/>
      <c r="AE62" s="71"/>
      <c r="AF62" s="71"/>
      <c r="AG62" s="71"/>
      <c r="AH62" s="71"/>
      <c r="AI62" s="71"/>
      <c r="AJ62" s="71"/>
      <c r="AK62" s="71"/>
      <c r="AL62" s="71"/>
      <c r="AM62" s="71"/>
      <c r="AN62" s="71"/>
      <c r="AO62" s="71"/>
    </row>
    <row r="63" hidden="1" customHeight="1" spans="1:41">
      <c r="A63" s="276" t="s">
        <v>1219</v>
      </c>
      <c r="B63" s="278"/>
      <c r="C63" s="279" t="s">
        <v>1220</v>
      </c>
      <c r="D63" s="277"/>
      <c r="E63" s="277"/>
      <c r="F63" s="277">
        <f t="shared" si="2"/>
        <v>0</v>
      </c>
      <c r="G63" s="277"/>
      <c r="H63" s="277"/>
      <c r="I63" s="277"/>
      <c r="J63" s="277"/>
      <c r="K63" s="277"/>
      <c r="L63" s="277"/>
      <c r="M63" s="277">
        <f t="shared" si="4"/>
        <v>0</v>
      </c>
      <c r="N63" s="277">
        <f t="shared" si="0"/>
        <v>0</v>
      </c>
      <c r="O63" s="277"/>
      <c r="P63" s="277">
        <f t="shared" si="3"/>
        <v>0</v>
      </c>
      <c r="Q63" s="285">
        <f t="shared" si="1"/>
        <v>0</v>
      </c>
      <c r="R63" s="109"/>
      <c r="S63" s="71"/>
      <c r="T63" s="71"/>
      <c r="U63" s="71"/>
      <c r="V63" s="71"/>
      <c r="W63" s="71"/>
      <c r="X63" s="71"/>
      <c r="Y63" s="71"/>
      <c r="Z63" s="71"/>
      <c r="AA63" s="71"/>
      <c r="AB63" s="71"/>
      <c r="AC63" s="71"/>
      <c r="AD63" s="71"/>
      <c r="AE63" s="71"/>
      <c r="AF63" s="71"/>
      <c r="AG63" s="71"/>
      <c r="AH63" s="71"/>
      <c r="AI63" s="71"/>
      <c r="AJ63" s="71"/>
      <c r="AK63" s="71"/>
      <c r="AL63" s="71"/>
      <c r="AM63" s="71"/>
      <c r="AN63" s="71"/>
      <c r="AO63" s="71"/>
    </row>
    <row r="64" hidden="1" customHeight="1" spans="1:41">
      <c r="A64" s="276" t="s">
        <v>1221</v>
      </c>
      <c r="B64" s="278"/>
      <c r="C64" s="279" t="s">
        <v>1222</v>
      </c>
      <c r="D64" s="277"/>
      <c r="E64" s="277"/>
      <c r="F64" s="277">
        <f t="shared" si="2"/>
        <v>0</v>
      </c>
      <c r="G64" s="277"/>
      <c r="H64" s="277"/>
      <c r="I64" s="277"/>
      <c r="J64" s="277"/>
      <c r="K64" s="277"/>
      <c r="L64" s="277"/>
      <c r="M64" s="277">
        <f t="shared" si="4"/>
        <v>0</v>
      </c>
      <c r="N64" s="277">
        <f t="shared" si="0"/>
        <v>0</v>
      </c>
      <c r="O64" s="277"/>
      <c r="P64" s="277">
        <f t="shared" si="3"/>
        <v>0</v>
      </c>
      <c r="Q64" s="285">
        <f t="shared" si="1"/>
        <v>0</v>
      </c>
      <c r="R64" s="109"/>
      <c r="S64" s="71"/>
      <c r="T64" s="71"/>
      <c r="U64" s="71"/>
      <c r="V64" s="71"/>
      <c r="W64" s="71"/>
      <c r="X64" s="71"/>
      <c r="Y64" s="71"/>
      <c r="Z64" s="71"/>
      <c r="AA64" s="71"/>
      <c r="AB64" s="71"/>
      <c r="AC64" s="71"/>
      <c r="AD64" s="71"/>
      <c r="AE64" s="71"/>
      <c r="AF64" s="71"/>
      <c r="AG64" s="71"/>
      <c r="AH64" s="71"/>
      <c r="AI64" s="71"/>
      <c r="AJ64" s="71"/>
      <c r="AK64" s="71"/>
      <c r="AL64" s="71"/>
      <c r="AM64" s="71"/>
      <c r="AN64" s="71"/>
      <c r="AO64" s="71"/>
    </row>
    <row r="65" hidden="1" customHeight="1" spans="1:41">
      <c r="A65" s="276">
        <v>2140190</v>
      </c>
      <c r="B65" s="278"/>
      <c r="C65" s="279" t="s">
        <v>1223</v>
      </c>
      <c r="D65" s="277"/>
      <c r="E65" s="277"/>
      <c r="F65" s="277">
        <f t="shared" si="2"/>
        <v>0</v>
      </c>
      <c r="G65" s="277"/>
      <c r="H65" s="277"/>
      <c r="I65" s="277"/>
      <c r="J65" s="277"/>
      <c r="K65" s="277"/>
      <c r="L65" s="277"/>
      <c r="M65" s="277">
        <f t="shared" si="4"/>
        <v>0</v>
      </c>
      <c r="N65" s="277">
        <f t="shared" si="0"/>
        <v>0</v>
      </c>
      <c r="O65" s="277"/>
      <c r="P65" s="277">
        <f t="shared" si="3"/>
        <v>0</v>
      </c>
      <c r="Q65" s="285">
        <f t="shared" si="1"/>
        <v>0</v>
      </c>
      <c r="R65" s="109"/>
      <c r="S65" s="71"/>
      <c r="T65" s="71"/>
      <c r="U65" s="71"/>
      <c r="V65" s="71"/>
      <c r="W65" s="71"/>
      <c r="X65" s="71"/>
      <c r="Y65" s="71"/>
      <c r="Z65" s="71"/>
      <c r="AA65" s="71"/>
      <c r="AB65" s="71"/>
      <c r="AC65" s="71"/>
      <c r="AD65" s="71"/>
      <c r="AE65" s="71"/>
      <c r="AF65" s="71"/>
      <c r="AG65" s="71"/>
      <c r="AH65" s="71"/>
      <c r="AI65" s="71"/>
      <c r="AJ65" s="71"/>
      <c r="AK65" s="71"/>
      <c r="AL65" s="71"/>
      <c r="AM65" s="71"/>
      <c r="AN65" s="71"/>
      <c r="AO65" s="71"/>
    </row>
    <row r="66" hidden="1" customHeight="1" spans="1:41">
      <c r="A66" s="276" t="s">
        <v>1224</v>
      </c>
      <c r="B66" s="278"/>
      <c r="C66" s="279" t="s">
        <v>1225</v>
      </c>
      <c r="D66" s="277"/>
      <c r="E66" s="277"/>
      <c r="F66" s="277">
        <f t="shared" si="2"/>
        <v>0</v>
      </c>
      <c r="G66" s="277"/>
      <c r="H66" s="277"/>
      <c r="I66" s="277"/>
      <c r="J66" s="277"/>
      <c r="K66" s="277"/>
      <c r="L66" s="277"/>
      <c r="M66" s="277">
        <f t="shared" si="4"/>
        <v>0</v>
      </c>
      <c r="N66" s="277">
        <f t="shared" si="0"/>
        <v>0</v>
      </c>
      <c r="O66" s="277"/>
      <c r="P66" s="277">
        <f t="shared" si="3"/>
        <v>0</v>
      </c>
      <c r="Q66" s="285">
        <f t="shared" si="1"/>
        <v>0</v>
      </c>
      <c r="R66" s="109"/>
      <c r="S66" s="71"/>
      <c r="T66" s="71"/>
      <c r="U66" s="71"/>
      <c r="V66" s="71"/>
      <c r="W66" s="71"/>
      <c r="X66" s="71"/>
      <c r="Y66" s="71"/>
      <c r="Z66" s="71"/>
      <c r="AA66" s="71"/>
      <c r="AB66" s="71"/>
      <c r="AC66" s="71"/>
      <c r="AD66" s="71"/>
      <c r="AE66" s="71"/>
      <c r="AF66" s="71"/>
      <c r="AG66" s="71"/>
      <c r="AH66" s="71"/>
      <c r="AI66" s="71"/>
      <c r="AJ66" s="71"/>
      <c r="AK66" s="71"/>
      <c r="AL66" s="71"/>
      <c r="AM66" s="71"/>
      <c r="AN66" s="71"/>
      <c r="AO66" s="71"/>
    </row>
    <row r="67" hidden="1" customHeight="1" spans="1:41">
      <c r="A67" s="276" t="s">
        <v>1226</v>
      </c>
      <c r="B67" s="278"/>
      <c r="C67" s="279" t="s">
        <v>1227</v>
      </c>
      <c r="D67" s="277"/>
      <c r="E67" s="277"/>
      <c r="F67" s="277">
        <f t="shared" si="2"/>
        <v>0</v>
      </c>
      <c r="G67" s="277"/>
      <c r="H67" s="277"/>
      <c r="I67" s="277"/>
      <c r="J67" s="277"/>
      <c r="K67" s="277"/>
      <c r="L67" s="277"/>
      <c r="M67" s="277">
        <f t="shared" si="4"/>
        <v>0</v>
      </c>
      <c r="N67" s="277">
        <f t="shared" si="0"/>
        <v>0</v>
      </c>
      <c r="O67" s="277"/>
      <c r="P67" s="277">
        <f t="shared" si="3"/>
        <v>0</v>
      </c>
      <c r="Q67" s="285">
        <f t="shared" si="1"/>
        <v>0</v>
      </c>
      <c r="R67" s="109"/>
      <c r="S67" s="71"/>
      <c r="T67" s="71"/>
      <c r="U67" s="71"/>
      <c r="V67" s="71"/>
      <c r="W67" s="71"/>
      <c r="X67" s="71"/>
      <c r="Y67" s="71"/>
      <c r="Z67" s="71"/>
      <c r="AA67" s="71"/>
      <c r="AB67" s="71"/>
      <c r="AC67" s="71"/>
      <c r="AD67" s="71"/>
      <c r="AE67" s="71"/>
      <c r="AF67" s="71"/>
      <c r="AG67" s="71"/>
      <c r="AH67" s="71"/>
      <c r="AI67" s="71"/>
      <c r="AJ67" s="71"/>
      <c r="AK67" s="71"/>
      <c r="AL67" s="71"/>
      <c r="AM67" s="71"/>
      <c r="AN67" s="71"/>
      <c r="AO67" s="71"/>
    </row>
    <row r="68" hidden="1" customHeight="1" spans="1:41">
      <c r="A68" s="279" t="s">
        <v>1228</v>
      </c>
      <c r="B68" s="279"/>
      <c r="C68" s="279" t="s">
        <v>1229</v>
      </c>
      <c r="D68" s="277"/>
      <c r="E68" s="277"/>
      <c r="F68" s="277">
        <f t="shared" si="2"/>
        <v>0</v>
      </c>
      <c r="G68" s="277"/>
      <c r="H68" s="277"/>
      <c r="I68" s="277"/>
      <c r="J68" s="277"/>
      <c r="K68" s="277"/>
      <c r="L68" s="277"/>
      <c r="M68" s="277">
        <f t="shared" si="4"/>
        <v>0</v>
      </c>
      <c r="N68" s="277">
        <f t="shared" si="0"/>
        <v>0</v>
      </c>
      <c r="O68" s="277"/>
      <c r="P68" s="277">
        <f t="shared" si="3"/>
        <v>0</v>
      </c>
      <c r="Q68" s="285">
        <f t="shared" si="1"/>
        <v>0</v>
      </c>
      <c r="R68" s="109"/>
      <c r="S68" s="71"/>
      <c r="T68" s="71"/>
      <c r="U68" s="71"/>
      <c r="V68" s="71"/>
      <c r="W68" s="71"/>
      <c r="X68" s="71"/>
      <c r="Y68" s="71"/>
      <c r="Z68" s="71"/>
      <c r="AA68" s="71"/>
      <c r="AB68" s="71"/>
      <c r="AC68" s="71"/>
      <c r="AD68" s="71"/>
      <c r="AE68" s="71"/>
      <c r="AF68" s="71"/>
      <c r="AG68" s="71"/>
      <c r="AH68" s="71"/>
      <c r="AI68" s="71"/>
      <c r="AJ68" s="71"/>
      <c r="AK68" s="71"/>
      <c r="AL68" s="71"/>
      <c r="AM68" s="71"/>
      <c r="AN68" s="71"/>
      <c r="AO68" s="71"/>
    </row>
    <row r="69" hidden="1" customHeight="1" spans="1:41">
      <c r="A69" s="279" t="s">
        <v>1230</v>
      </c>
      <c r="B69" s="279"/>
      <c r="C69" s="279" t="s">
        <v>1231</v>
      </c>
      <c r="D69" s="277"/>
      <c r="E69" s="277"/>
      <c r="F69" s="277">
        <f t="shared" si="2"/>
        <v>0</v>
      </c>
      <c r="G69" s="277"/>
      <c r="H69" s="277"/>
      <c r="I69" s="277"/>
      <c r="J69" s="277"/>
      <c r="K69" s="277"/>
      <c r="L69" s="277"/>
      <c r="M69" s="277">
        <f t="shared" si="4"/>
        <v>0</v>
      </c>
      <c r="N69" s="277">
        <f t="shared" si="0"/>
        <v>0</v>
      </c>
      <c r="O69" s="277"/>
      <c r="P69" s="277">
        <f t="shared" si="3"/>
        <v>0</v>
      </c>
      <c r="Q69" s="285">
        <f t="shared" si="1"/>
        <v>0</v>
      </c>
      <c r="R69" s="109"/>
      <c r="S69" s="71"/>
      <c r="T69" s="71"/>
      <c r="U69" s="71"/>
      <c r="V69" s="71"/>
      <c r="W69" s="71"/>
      <c r="X69" s="71"/>
      <c r="Y69" s="71"/>
      <c r="Z69" s="71"/>
      <c r="AA69" s="71"/>
      <c r="AB69" s="71"/>
      <c r="AC69" s="71"/>
      <c r="AD69" s="71"/>
      <c r="AE69" s="71"/>
      <c r="AF69" s="71"/>
      <c r="AG69" s="71"/>
      <c r="AH69" s="71"/>
      <c r="AI69" s="71"/>
      <c r="AJ69" s="71"/>
      <c r="AK69" s="71"/>
      <c r="AL69" s="71"/>
      <c r="AM69" s="71"/>
      <c r="AN69" s="71"/>
      <c r="AO69" s="71"/>
    </row>
    <row r="70" hidden="1" customHeight="1" spans="1:41">
      <c r="A70" s="279" t="s">
        <v>1232</v>
      </c>
      <c r="B70" s="279"/>
      <c r="C70" s="279" t="s">
        <v>1233</v>
      </c>
      <c r="D70" s="277"/>
      <c r="E70" s="277"/>
      <c r="F70" s="277">
        <f t="shared" si="2"/>
        <v>0</v>
      </c>
      <c r="G70" s="277"/>
      <c r="H70" s="277"/>
      <c r="I70" s="277"/>
      <c r="J70" s="277"/>
      <c r="K70" s="277"/>
      <c r="L70" s="277"/>
      <c r="M70" s="277">
        <f t="shared" si="4"/>
        <v>0</v>
      </c>
      <c r="N70" s="277">
        <f t="shared" ref="N70:N75" si="5">D70+G70+H70+I70+J70+K70</f>
        <v>0</v>
      </c>
      <c r="O70" s="277"/>
      <c r="P70" s="277">
        <f t="shared" si="3"/>
        <v>0</v>
      </c>
      <c r="Q70" s="285">
        <f t="shared" ref="Q70:Q78" si="6">IF(F70=0,IF(P70=0,0,100),100*(P70/F70-1))</f>
        <v>0</v>
      </c>
      <c r="R70" s="109"/>
      <c r="S70" s="71"/>
      <c r="T70" s="71"/>
      <c r="U70" s="71"/>
      <c r="V70" s="71"/>
      <c r="W70" s="71"/>
      <c r="X70" s="71"/>
      <c r="Y70" s="71"/>
      <c r="Z70" s="71"/>
      <c r="AA70" s="71"/>
      <c r="AB70" s="71"/>
      <c r="AC70" s="71"/>
      <c r="AD70" s="71"/>
      <c r="AE70" s="71"/>
      <c r="AF70" s="71"/>
      <c r="AG70" s="71"/>
      <c r="AH70" s="71"/>
      <c r="AI70" s="71"/>
      <c r="AJ70" s="71"/>
      <c r="AK70" s="71"/>
      <c r="AL70" s="71"/>
      <c r="AM70" s="71"/>
      <c r="AN70" s="71"/>
      <c r="AO70" s="71"/>
    </row>
    <row r="71" hidden="1" customHeight="1" spans="1:41">
      <c r="A71" s="279" t="s">
        <v>1234</v>
      </c>
      <c r="B71" s="279"/>
      <c r="C71" s="279" t="s">
        <v>1235</v>
      </c>
      <c r="D71" s="277"/>
      <c r="E71" s="277"/>
      <c r="F71" s="277">
        <f t="shared" si="2"/>
        <v>0</v>
      </c>
      <c r="G71" s="277"/>
      <c r="H71" s="277"/>
      <c r="I71" s="277"/>
      <c r="J71" s="277"/>
      <c r="K71" s="277"/>
      <c r="L71" s="277"/>
      <c r="M71" s="277">
        <f t="shared" si="4"/>
        <v>0</v>
      </c>
      <c r="N71" s="277">
        <f t="shared" si="5"/>
        <v>0</v>
      </c>
      <c r="O71" s="277"/>
      <c r="P71" s="277">
        <f t="shared" si="3"/>
        <v>0</v>
      </c>
      <c r="Q71" s="285">
        <f t="shared" si="6"/>
        <v>0</v>
      </c>
      <c r="R71" s="109"/>
      <c r="S71" s="71"/>
      <c r="T71" s="71"/>
      <c r="U71" s="71"/>
      <c r="V71" s="71"/>
      <c r="W71" s="71"/>
      <c r="X71" s="71"/>
      <c r="Y71" s="71"/>
      <c r="Z71" s="71"/>
      <c r="AA71" s="71"/>
      <c r="AB71" s="71"/>
      <c r="AC71" s="71"/>
      <c r="AD71" s="71"/>
      <c r="AE71" s="71"/>
      <c r="AF71" s="71"/>
      <c r="AG71" s="71"/>
      <c r="AH71" s="71"/>
      <c r="AI71" s="71"/>
      <c r="AJ71" s="71"/>
      <c r="AK71" s="71"/>
      <c r="AL71" s="71"/>
      <c r="AM71" s="71"/>
      <c r="AN71" s="71"/>
      <c r="AO71" s="71"/>
    </row>
    <row r="72" hidden="1" customHeight="1" spans="1:41">
      <c r="A72" s="279" t="s">
        <v>1236</v>
      </c>
      <c r="B72" s="279"/>
      <c r="C72" s="279" t="s">
        <v>1237</v>
      </c>
      <c r="D72" s="277"/>
      <c r="E72" s="277"/>
      <c r="F72" s="277">
        <f t="shared" si="2"/>
        <v>0</v>
      </c>
      <c r="G72" s="277"/>
      <c r="H72" s="277"/>
      <c r="I72" s="277"/>
      <c r="J72" s="277"/>
      <c r="K72" s="277"/>
      <c r="L72" s="277"/>
      <c r="M72" s="277">
        <f t="shared" si="4"/>
        <v>0</v>
      </c>
      <c r="N72" s="277">
        <f t="shared" si="5"/>
        <v>0</v>
      </c>
      <c r="O72" s="277"/>
      <c r="P72" s="277">
        <f t="shared" si="3"/>
        <v>0</v>
      </c>
      <c r="Q72" s="285">
        <f t="shared" si="6"/>
        <v>0</v>
      </c>
      <c r="R72" s="109"/>
      <c r="S72" s="71"/>
      <c r="T72" s="71"/>
      <c r="U72" s="71"/>
      <c r="V72" s="71"/>
      <c r="W72" s="71"/>
      <c r="X72" s="71"/>
      <c r="Y72" s="71"/>
      <c r="Z72" s="71"/>
      <c r="AA72" s="71"/>
      <c r="AB72" s="71"/>
      <c r="AC72" s="71"/>
      <c r="AD72" s="71"/>
      <c r="AE72" s="71"/>
      <c r="AF72" s="71"/>
      <c r="AG72" s="71"/>
      <c r="AH72" s="71"/>
      <c r="AI72" s="71"/>
      <c r="AJ72" s="71"/>
      <c r="AK72" s="71"/>
      <c r="AL72" s="71"/>
      <c r="AM72" s="71"/>
      <c r="AN72" s="71"/>
      <c r="AO72" s="71"/>
    </row>
    <row r="73" s="75" customFormat="1" hidden="1" customHeight="1" spans="1:41">
      <c r="A73" s="279" t="s">
        <v>1238</v>
      </c>
      <c r="B73" s="279"/>
      <c r="C73" s="279" t="s">
        <v>489</v>
      </c>
      <c r="D73" s="277"/>
      <c r="E73" s="277"/>
      <c r="F73" s="277">
        <f t="shared" si="2"/>
        <v>0</v>
      </c>
      <c r="G73" s="277"/>
      <c r="H73" s="277"/>
      <c r="I73" s="277"/>
      <c r="J73" s="277"/>
      <c r="K73" s="277"/>
      <c r="L73" s="277"/>
      <c r="M73" s="277">
        <f t="shared" si="4"/>
        <v>0</v>
      </c>
      <c r="N73" s="277">
        <f t="shared" si="5"/>
        <v>0</v>
      </c>
      <c r="O73" s="277"/>
      <c r="P73" s="277">
        <f t="shared" si="3"/>
        <v>0</v>
      </c>
      <c r="Q73" s="285">
        <f t="shared" si="6"/>
        <v>0</v>
      </c>
      <c r="R73" s="109"/>
      <c r="S73" s="71"/>
      <c r="T73" s="71"/>
      <c r="U73" s="71"/>
      <c r="V73" s="71"/>
      <c r="W73" s="71"/>
      <c r="X73" s="71"/>
      <c r="Y73" s="71"/>
      <c r="Z73" s="71"/>
      <c r="AA73" s="71"/>
      <c r="AB73" s="71"/>
      <c r="AC73" s="71"/>
      <c r="AD73" s="71"/>
      <c r="AE73" s="71"/>
      <c r="AF73" s="71"/>
      <c r="AG73" s="71"/>
      <c r="AH73" s="71"/>
      <c r="AI73" s="71"/>
      <c r="AJ73" s="71"/>
      <c r="AK73" s="71"/>
      <c r="AL73" s="71"/>
      <c r="AM73" s="71"/>
      <c r="AN73" s="71"/>
      <c r="AO73" s="71"/>
    </row>
    <row r="74" s="75" customFormat="1" hidden="1" customHeight="1" spans="1:41">
      <c r="A74" s="279" t="s">
        <v>1239</v>
      </c>
      <c r="B74" s="279"/>
      <c r="C74" s="279" t="s">
        <v>1240</v>
      </c>
      <c r="D74" s="277"/>
      <c r="E74" s="277"/>
      <c r="F74" s="277">
        <f>D74+E74</f>
        <v>0</v>
      </c>
      <c r="G74" s="277"/>
      <c r="H74" s="277"/>
      <c r="I74" s="277"/>
      <c r="J74" s="277"/>
      <c r="K74" s="277"/>
      <c r="L74" s="277"/>
      <c r="M74" s="277">
        <f t="shared" si="4"/>
        <v>0</v>
      </c>
      <c r="N74" s="277">
        <f t="shared" si="5"/>
        <v>0</v>
      </c>
      <c r="O74" s="277"/>
      <c r="P74" s="277">
        <f>N74+O74</f>
        <v>0</v>
      </c>
      <c r="Q74" s="285">
        <f t="shared" si="6"/>
        <v>0</v>
      </c>
      <c r="R74" s="109"/>
      <c r="S74" s="71"/>
      <c r="T74" s="71"/>
      <c r="U74" s="71"/>
      <c r="V74" s="71"/>
      <c r="W74" s="71"/>
      <c r="X74" s="71"/>
      <c r="Y74" s="71"/>
      <c r="Z74" s="71"/>
      <c r="AA74" s="71"/>
      <c r="AB74" s="71"/>
      <c r="AC74" s="71"/>
      <c r="AD74" s="71"/>
      <c r="AE74" s="71"/>
      <c r="AF74" s="71"/>
      <c r="AG74" s="71"/>
      <c r="AH74" s="71"/>
      <c r="AI74" s="71"/>
      <c r="AJ74" s="71"/>
      <c r="AK74" s="71"/>
      <c r="AL74" s="71"/>
      <c r="AM74" s="71"/>
      <c r="AN74" s="71"/>
      <c r="AO74" s="71"/>
    </row>
    <row r="75" s="75" customFormat="1" hidden="1" customHeight="1" spans="1:41">
      <c r="A75" s="279" t="s">
        <v>1241</v>
      </c>
      <c r="B75" s="279"/>
      <c r="C75" s="279" t="s">
        <v>1242</v>
      </c>
      <c r="D75" s="277"/>
      <c r="E75" s="277"/>
      <c r="F75" s="277">
        <f>D75+E75</f>
        <v>0</v>
      </c>
      <c r="G75" s="277"/>
      <c r="H75" s="277"/>
      <c r="I75" s="277"/>
      <c r="J75" s="277"/>
      <c r="K75" s="277"/>
      <c r="L75" s="277"/>
      <c r="M75" s="277">
        <f t="shared" si="4"/>
        <v>0</v>
      </c>
      <c r="N75" s="277">
        <f t="shared" si="5"/>
        <v>0</v>
      </c>
      <c r="O75" s="277"/>
      <c r="P75" s="277">
        <f>N75+O75</f>
        <v>0</v>
      </c>
      <c r="Q75" s="285">
        <f t="shared" si="6"/>
        <v>0</v>
      </c>
      <c r="R75" s="109"/>
      <c r="S75" s="71"/>
      <c r="T75" s="71"/>
      <c r="U75" s="71"/>
      <c r="V75" s="71"/>
      <c r="W75" s="71"/>
      <c r="X75" s="71"/>
      <c r="Y75" s="71"/>
      <c r="Z75" s="71"/>
      <c r="AA75" s="71"/>
      <c r="AB75" s="71"/>
      <c r="AC75" s="71"/>
      <c r="AD75" s="71"/>
      <c r="AE75" s="71"/>
      <c r="AF75" s="71"/>
      <c r="AG75" s="71"/>
      <c r="AH75" s="71"/>
      <c r="AI75" s="71"/>
      <c r="AJ75" s="71"/>
      <c r="AK75" s="71"/>
      <c r="AL75" s="71"/>
      <c r="AM75" s="71"/>
      <c r="AN75" s="71"/>
      <c r="AO75" s="71"/>
    </row>
    <row r="76" s="73" customFormat="1" customHeight="1" spans="1:41">
      <c r="A76" s="276" t="s">
        <v>1243</v>
      </c>
      <c r="B76" s="287"/>
      <c r="C76" s="276" t="s">
        <v>546</v>
      </c>
      <c r="D76" s="281">
        <v>60</v>
      </c>
      <c r="E76" s="277"/>
      <c r="F76" s="277">
        <f>D76+E76</f>
        <v>60</v>
      </c>
      <c r="G76" s="277">
        <f>G77+G81</f>
        <v>0</v>
      </c>
      <c r="H76" s="277"/>
      <c r="I76" s="277"/>
      <c r="J76" s="277"/>
      <c r="K76" s="277">
        <f>K77+K81</f>
        <v>0</v>
      </c>
      <c r="L76" s="277">
        <f>+L77</f>
        <v>170000</v>
      </c>
      <c r="M76" s="277">
        <f t="shared" si="4"/>
        <v>8145.94</v>
      </c>
      <c r="N76" s="277">
        <f>D76+G76+H76+I76+J76+K76+N77</f>
        <v>170060</v>
      </c>
      <c r="O76" s="277">
        <f>+O77+O81+O79</f>
        <v>8145.94</v>
      </c>
      <c r="P76" s="277">
        <f>N76+O76</f>
        <v>178205.94</v>
      </c>
      <c r="Q76" s="285">
        <f t="shared" si="6"/>
        <v>296909.9</v>
      </c>
      <c r="R76" s="108"/>
      <c r="S76" s="71"/>
      <c r="T76" s="71"/>
      <c r="U76" s="71"/>
      <c r="V76" s="71"/>
      <c r="W76" s="71"/>
      <c r="X76" s="71"/>
      <c r="Y76" s="71"/>
      <c r="Z76" s="71"/>
      <c r="AA76" s="71"/>
      <c r="AB76" s="71"/>
      <c r="AC76" s="71"/>
      <c r="AD76" s="71"/>
      <c r="AE76" s="71"/>
      <c r="AF76" s="71"/>
      <c r="AG76" s="71"/>
      <c r="AH76" s="71"/>
      <c r="AI76" s="71"/>
      <c r="AJ76" s="71"/>
      <c r="AK76" s="71"/>
      <c r="AL76" s="71"/>
      <c r="AM76" s="71"/>
      <c r="AN76" s="71"/>
      <c r="AO76" s="71"/>
    </row>
    <row r="77" s="73" customFormat="1" customHeight="1" spans="1:41">
      <c r="A77" s="276" t="s">
        <v>1244</v>
      </c>
      <c r="B77" s="287"/>
      <c r="C77" s="276" t="s">
        <v>1245</v>
      </c>
      <c r="D77" s="277"/>
      <c r="E77" s="277"/>
      <c r="F77" s="277">
        <f>D77+E77</f>
        <v>0</v>
      </c>
      <c r="G77" s="277"/>
      <c r="H77" s="277"/>
      <c r="I77" s="277"/>
      <c r="J77" s="277"/>
      <c r="K77" s="277"/>
      <c r="L77" s="277">
        <f>+L78</f>
        <v>170000</v>
      </c>
      <c r="M77" s="277">
        <f t="shared" si="4"/>
        <v>8000</v>
      </c>
      <c r="N77" s="277">
        <f>+N78</f>
        <v>170000</v>
      </c>
      <c r="O77" s="277">
        <f>+O78</f>
        <v>8000</v>
      </c>
      <c r="P77" s="277">
        <f>N77+O77</f>
        <v>178000</v>
      </c>
      <c r="Q77" s="285">
        <f t="shared" si="6"/>
        <v>100</v>
      </c>
      <c r="R77" s="108"/>
      <c r="S77" s="71"/>
      <c r="T77" s="71"/>
      <c r="U77" s="71"/>
      <c r="V77" s="71"/>
      <c r="W77" s="71"/>
      <c r="X77" s="71"/>
      <c r="Y77" s="71"/>
      <c r="Z77" s="71"/>
      <c r="AA77" s="71"/>
      <c r="AB77" s="71"/>
      <c r="AC77" s="71"/>
      <c r="AD77" s="71"/>
      <c r="AE77" s="71"/>
      <c r="AF77" s="71"/>
      <c r="AG77" s="71"/>
      <c r="AH77" s="71"/>
      <c r="AI77" s="71"/>
      <c r="AJ77" s="71"/>
      <c r="AK77" s="71"/>
      <c r="AL77" s="71"/>
      <c r="AM77" s="71"/>
      <c r="AN77" s="71"/>
      <c r="AO77" s="71"/>
    </row>
    <row r="78" s="73" customFormat="1" customHeight="1" spans="1:41">
      <c r="A78" s="276" t="s">
        <v>1246</v>
      </c>
      <c r="B78" s="287"/>
      <c r="C78" s="276" t="s">
        <v>1247</v>
      </c>
      <c r="D78" s="277"/>
      <c r="E78" s="277"/>
      <c r="F78" s="277">
        <f>D78+E78</f>
        <v>0</v>
      </c>
      <c r="G78" s="277"/>
      <c r="H78" s="277"/>
      <c r="I78" s="277"/>
      <c r="J78" s="277"/>
      <c r="K78" s="277"/>
      <c r="L78" s="277">
        <f>99500+70500</f>
        <v>170000</v>
      </c>
      <c r="M78" s="277">
        <f t="shared" si="4"/>
        <v>8000</v>
      </c>
      <c r="N78" s="277">
        <f>99500+70500</f>
        <v>170000</v>
      </c>
      <c r="O78" s="277">
        <v>8000</v>
      </c>
      <c r="P78" s="277">
        <f>N78+O78</f>
        <v>178000</v>
      </c>
      <c r="Q78" s="285">
        <f t="shared" si="6"/>
        <v>100</v>
      </c>
      <c r="R78" s="108"/>
      <c r="S78" s="71"/>
      <c r="T78" s="71"/>
      <c r="U78" s="71"/>
      <c r="V78" s="71"/>
      <c r="W78" s="71"/>
      <c r="X78" s="71"/>
      <c r="Y78" s="71"/>
      <c r="Z78" s="71"/>
      <c r="AA78" s="71"/>
      <c r="AB78" s="71"/>
      <c r="AC78" s="71"/>
      <c r="AD78" s="71"/>
      <c r="AE78" s="71"/>
      <c r="AF78" s="71"/>
      <c r="AG78" s="71"/>
      <c r="AH78" s="71"/>
      <c r="AI78" s="71"/>
      <c r="AJ78" s="71"/>
      <c r="AK78" s="71"/>
      <c r="AL78" s="71"/>
      <c r="AM78" s="71"/>
      <c r="AN78" s="71"/>
      <c r="AO78" s="71"/>
    </row>
    <row r="79" s="73" customFormat="1" customHeight="1" spans="1:41">
      <c r="A79" s="276" t="s">
        <v>1248</v>
      </c>
      <c r="B79" s="287"/>
      <c r="C79" s="276" t="s">
        <v>1249</v>
      </c>
      <c r="D79" s="277"/>
      <c r="E79" s="277"/>
      <c r="F79" s="277"/>
      <c r="G79" s="277"/>
      <c r="H79" s="277"/>
      <c r="I79" s="277"/>
      <c r="J79" s="277"/>
      <c r="K79" s="277"/>
      <c r="L79" s="277"/>
      <c r="M79" s="277">
        <f t="shared" si="4"/>
        <v>8.42</v>
      </c>
      <c r="N79" s="277"/>
      <c r="O79" s="277">
        <f>+O80</f>
        <v>8.42</v>
      </c>
      <c r="P79" s="277"/>
      <c r="Q79" s="285"/>
      <c r="R79" s="108"/>
      <c r="S79" s="71"/>
      <c r="T79" s="71"/>
      <c r="U79" s="71"/>
      <c r="V79" s="71"/>
      <c r="W79" s="71"/>
      <c r="X79" s="71"/>
      <c r="Y79" s="71"/>
      <c r="Z79" s="71"/>
      <c r="AA79" s="71"/>
      <c r="AB79" s="71"/>
      <c r="AC79" s="71"/>
      <c r="AD79" s="71"/>
      <c r="AE79" s="71"/>
      <c r="AF79" s="71"/>
      <c r="AG79" s="71"/>
      <c r="AH79" s="71"/>
      <c r="AI79" s="71"/>
      <c r="AJ79" s="71"/>
      <c r="AK79" s="71"/>
      <c r="AL79" s="71"/>
      <c r="AM79" s="71"/>
      <c r="AN79" s="71"/>
      <c r="AO79" s="71"/>
    </row>
    <row r="80" s="73" customFormat="1" customHeight="1" spans="1:41">
      <c r="A80" s="276" t="s">
        <v>1250</v>
      </c>
      <c r="B80" s="287"/>
      <c r="C80" s="276" t="s">
        <v>1251</v>
      </c>
      <c r="D80" s="277"/>
      <c r="E80" s="277"/>
      <c r="F80" s="277"/>
      <c r="G80" s="277"/>
      <c r="H80" s="277"/>
      <c r="I80" s="277"/>
      <c r="J80" s="277"/>
      <c r="K80" s="277"/>
      <c r="L80" s="277"/>
      <c r="M80" s="277">
        <f t="shared" si="4"/>
        <v>8.42</v>
      </c>
      <c r="N80" s="277"/>
      <c r="O80" s="277">
        <v>8.42</v>
      </c>
      <c r="P80" s="277"/>
      <c r="Q80" s="285"/>
      <c r="R80" s="108"/>
      <c r="S80" s="71"/>
      <c r="T80" s="71"/>
      <c r="U80" s="71"/>
      <c r="V80" s="71"/>
      <c r="W80" s="71"/>
      <c r="X80" s="71"/>
      <c r="Y80" s="71"/>
      <c r="Z80" s="71"/>
      <c r="AA80" s="71"/>
      <c r="AB80" s="71"/>
      <c r="AC80" s="71"/>
      <c r="AD80" s="71"/>
      <c r="AE80" s="71"/>
      <c r="AF80" s="71"/>
      <c r="AG80" s="71"/>
      <c r="AH80" s="71"/>
      <c r="AI80" s="71"/>
      <c r="AJ80" s="71"/>
      <c r="AK80" s="71"/>
      <c r="AL80" s="71"/>
      <c r="AM80" s="71"/>
      <c r="AN80" s="71"/>
      <c r="AO80" s="71"/>
    </row>
    <row r="81" s="73" customFormat="1" customHeight="1" spans="1:41">
      <c r="A81" s="276" t="s">
        <v>1252</v>
      </c>
      <c r="B81" s="275"/>
      <c r="C81" s="288" t="s">
        <v>1253</v>
      </c>
      <c r="D81" s="281">
        <v>60</v>
      </c>
      <c r="E81" s="277"/>
      <c r="F81" s="277">
        <f t="shared" ref="F81:F97" si="7">D81+E81</f>
        <v>60</v>
      </c>
      <c r="G81" s="277">
        <f>SUM(G82:G91)</f>
        <v>0</v>
      </c>
      <c r="H81" s="277"/>
      <c r="I81" s="277"/>
      <c r="J81" s="277"/>
      <c r="K81" s="277"/>
      <c r="L81" s="277"/>
      <c r="M81" s="277">
        <f t="shared" ref="M81:M86" si="8">O81-E81</f>
        <v>137.52</v>
      </c>
      <c r="N81" s="277">
        <f t="shared" ref="N81:N96" si="9">D81+G81+H81+I81+J81+K81</f>
        <v>60</v>
      </c>
      <c r="O81" s="277">
        <f>+O82+O83+O84+O85+O86+O87+O88+O89+O90+O91</f>
        <v>137.52</v>
      </c>
      <c r="P81" s="277">
        <f t="shared" ref="P81:P97" si="10">N81+O81</f>
        <v>197.52</v>
      </c>
      <c r="Q81" s="285">
        <f t="shared" ref="Q81:Q97" si="11">IF(F81=0,IF(P81=0,0,100),100*(P81/F81-1))</f>
        <v>229.2</v>
      </c>
      <c r="R81" s="109"/>
      <c r="S81" s="71"/>
      <c r="T81" s="71"/>
      <c r="U81" s="71"/>
      <c r="V81" s="71"/>
      <c r="W81" s="71"/>
      <c r="X81" s="71"/>
      <c r="Y81" s="71"/>
      <c r="Z81" s="71"/>
      <c r="AA81" s="71"/>
      <c r="AB81" s="71"/>
      <c r="AC81" s="71"/>
      <c r="AD81" s="71"/>
      <c r="AE81" s="71"/>
      <c r="AF81" s="71"/>
      <c r="AG81" s="71"/>
      <c r="AH81" s="71"/>
      <c r="AI81" s="71"/>
      <c r="AJ81" s="71"/>
      <c r="AK81" s="71"/>
      <c r="AL81" s="71"/>
      <c r="AM81" s="71"/>
      <c r="AN81" s="71"/>
      <c r="AO81" s="71"/>
    </row>
    <row r="82" s="73" customFormat="1" hidden="1" customHeight="1" spans="1:41">
      <c r="A82" s="276" t="s">
        <v>1254</v>
      </c>
      <c r="B82" s="275"/>
      <c r="C82" s="288" t="s">
        <v>1255</v>
      </c>
      <c r="D82" s="282"/>
      <c r="E82" s="282"/>
      <c r="F82" s="277">
        <f t="shared" si="7"/>
        <v>0</v>
      </c>
      <c r="G82" s="282"/>
      <c r="H82" s="277"/>
      <c r="I82" s="277"/>
      <c r="J82" s="277"/>
      <c r="K82" s="277"/>
      <c r="L82" s="277"/>
      <c r="M82" s="277">
        <f t="shared" si="8"/>
        <v>0</v>
      </c>
      <c r="N82" s="277">
        <f t="shared" si="9"/>
        <v>0</v>
      </c>
      <c r="O82" s="277"/>
      <c r="P82" s="277">
        <f t="shared" si="10"/>
        <v>0</v>
      </c>
      <c r="Q82" s="285">
        <f t="shared" si="11"/>
        <v>0</v>
      </c>
      <c r="R82" s="109"/>
      <c r="S82" s="71"/>
      <c r="T82" s="71"/>
      <c r="U82" s="71"/>
      <c r="V82" s="71"/>
      <c r="W82" s="71"/>
      <c r="X82" s="71"/>
      <c r="Y82" s="71"/>
      <c r="Z82" s="71"/>
      <c r="AA82" s="71"/>
      <c r="AB82" s="71"/>
      <c r="AC82" s="71"/>
      <c r="AD82" s="71"/>
      <c r="AE82" s="71"/>
      <c r="AF82" s="71"/>
      <c r="AG82" s="71"/>
      <c r="AH82" s="71"/>
      <c r="AI82" s="71"/>
      <c r="AJ82" s="71"/>
      <c r="AK82" s="71"/>
      <c r="AL82" s="71"/>
      <c r="AM82" s="71"/>
      <c r="AN82" s="71"/>
      <c r="AO82" s="71"/>
    </row>
    <row r="83" s="73" customFormat="1" customHeight="1" spans="1:41">
      <c r="A83" s="276" t="s">
        <v>1256</v>
      </c>
      <c r="B83" s="275"/>
      <c r="C83" s="288" t="s">
        <v>1257</v>
      </c>
      <c r="D83" s="282"/>
      <c r="E83" s="282"/>
      <c r="F83" s="277">
        <f t="shared" si="7"/>
        <v>0</v>
      </c>
      <c r="G83" s="282"/>
      <c r="H83" s="277"/>
      <c r="I83" s="277"/>
      <c r="J83" s="277"/>
      <c r="K83" s="277"/>
      <c r="L83" s="277"/>
      <c r="M83" s="277">
        <f t="shared" si="8"/>
        <v>63</v>
      </c>
      <c r="N83" s="277">
        <f t="shared" si="9"/>
        <v>0</v>
      </c>
      <c r="O83" s="277">
        <v>63</v>
      </c>
      <c r="P83" s="277">
        <f t="shared" si="10"/>
        <v>63</v>
      </c>
      <c r="Q83" s="285">
        <f t="shared" si="11"/>
        <v>100</v>
      </c>
      <c r="R83" s="109"/>
      <c r="S83" s="71"/>
      <c r="T83" s="71"/>
      <c r="U83" s="71"/>
      <c r="V83" s="71"/>
      <c r="W83" s="71"/>
      <c r="X83" s="71"/>
      <c r="Y83" s="71"/>
      <c r="Z83" s="71"/>
      <c r="AA83" s="71"/>
      <c r="AB83" s="71"/>
      <c r="AC83" s="71"/>
      <c r="AD83" s="71"/>
      <c r="AE83" s="71"/>
      <c r="AF83" s="71"/>
      <c r="AG83" s="71"/>
      <c r="AH83" s="71"/>
      <c r="AI83" s="71"/>
      <c r="AJ83" s="71"/>
      <c r="AK83" s="71"/>
      <c r="AL83" s="71"/>
      <c r="AM83" s="71"/>
      <c r="AN83" s="71"/>
      <c r="AO83" s="71"/>
    </row>
    <row r="84" s="73" customFormat="1" hidden="1" customHeight="1" spans="1:41">
      <c r="A84" s="276" t="s">
        <v>1258</v>
      </c>
      <c r="B84" s="275"/>
      <c r="C84" s="288" t="s">
        <v>1259</v>
      </c>
      <c r="D84" s="282"/>
      <c r="E84" s="282"/>
      <c r="F84" s="277">
        <f t="shared" si="7"/>
        <v>0</v>
      </c>
      <c r="G84" s="282"/>
      <c r="H84" s="277"/>
      <c r="I84" s="277"/>
      <c r="J84" s="277"/>
      <c r="K84" s="277"/>
      <c r="L84" s="277"/>
      <c r="M84" s="277">
        <f t="shared" si="8"/>
        <v>0</v>
      </c>
      <c r="N84" s="277">
        <f t="shared" si="9"/>
        <v>0</v>
      </c>
      <c r="O84" s="277"/>
      <c r="P84" s="277">
        <f t="shared" si="10"/>
        <v>0</v>
      </c>
      <c r="Q84" s="285">
        <f t="shared" si="11"/>
        <v>0</v>
      </c>
      <c r="R84" s="109"/>
      <c r="S84" s="71"/>
      <c r="T84" s="71"/>
      <c r="U84" s="71"/>
      <c r="V84" s="71"/>
      <c r="W84" s="71"/>
      <c r="X84" s="71"/>
      <c r="Y84" s="71"/>
      <c r="Z84" s="71"/>
      <c r="AA84" s="71"/>
      <c r="AB84" s="71"/>
      <c r="AC84" s="71"/>
      <c r="AD84" s="71"/>
      <c r="AE84" s="71"/>
      <c r="AF84" s="71"/>
      <c r="AG84" s="71"/>
      <c r="AH84" s="71"/>
      <c r="AI84" s="71"/>
      <c r="AJ84" s="71"/>
      <c r="AK84" s="71"/>
      <c r="AL84" s="71"/>
      <c r="AM84" s="71"/>
      <c r="AN84" s="71"/>
      <c r="AO84" s="71"/>
    </row>
    <row r="85" s="73" customFormat="1" hidden="1" customHeight="1" spans="1:41">
      <c r="A85" s="276" t="s">
        <v>1260</v>
      </c>
      <c r="B85" s="275"/>
      <c r="C85" s="288" t="s">
        <v>1261</v>
      </c>
      <c r="D85" s="282"/>
      <c r="E85" s="282"/>
      <c r="F85" s="277">
        <f t="shared" si="7"/>
        <v>0</v>
      </c>
      <c r="G85" s="282"/>
      <c r="H85" s="277"/>
      <c r="I85" s="277"/>
      <c r="J85" s="277"/>
      <c r="K85" s="277"/>
      <c r="L85" s="277"/>
      <c r="M85" s="277">
        <f t="shared" si="8"/>
        <v>0</v>
      </c>
      <c r="N85" s="277">
        <f t="shared" si="9"/>
        <v>0</v>
      </c>
      <c r="O85" s="277"/>
      <c r="P85" s="277">
        <f t="shared" si="10"/>
        <v>0</v>
      </c>
      <c r="Q85" s="285">
        <f t="shared" si="11"/>
        <v>0</v>
      </c>
      <c r="R85" s="109"/>
      <c r="S85" s="71"/>
      <c r="T85" s="71"/>
      <c r="U85" s="71"/>
      <c r="V85" s="71"/>
      <c r="W85" s="71"/>
      <c r="X85" s="71"/>
      <c r="Y85" s="71"/>
      <c r="Z85" s="71"/>
      <c r="AA85" s="71"/>
      <c r="AB85" s="71"/>
      <c r="AC85" s="71"/>
      <c r="AD85" s="71"/>
      <c r="AE85" s="71"/>
      <c r="AF85" s="71"/>
      <c r="AG85" s="71"/>
      <c r="AH85" s="71"/>
      <c r="AI85" s="71"/>
      <c r="AJ85" s="71"/>
      <c r="AK85" s="71"/>
      <c r="AL85" s="71"/>
      <c r="AM85" s="71"/>
      <c r="AN85" s="71"/>
      <c r="AO85" s="71"/>
    </row>
    <row r="86" s="73" customFormat="1" customHeight="1" spans="1:41">
      <c r="A86" s="276" t="s">
        <v>1262</v>
      </c>
      <c r="B86" s="275"/>
      <c r="C86" s="288" t="s">
        <v>1263</v>
      </c>
      <c r="D86" s="282"/>
      <c r="E86" s="282"/>
      <c r="F86" s="277">
        <f t="shared" si="7"/>
        <v>0</v>
      </c>
      <c r="G86" s="282"/>
      <c r="H86" s="277"/>
      <c r="I86" s="277"/>
      <c r="J86" s="277"/>
      <c r="K86" s="277"/>
      <c r="L86" s="277"/>
      <c r="M86" s="277">
        <f t="shared" si="8"/>
        <v>74.52</v>
      </c>
      <c r="N86" s="277">
        <f t="shared" si="9"/>
        <v>0</v>
      </c>
      <c r="O86" s="277">
        <v>74.52</v>
      </c>
      <c r="P86" s="277">
        <f t="shared" si="10"/>
        <v>74.52</v>
      </c>
      <c r="Q86" s="285">
        <f t="shared" si="11"/>
        <v>100</v>
      </c>
      <c r="R86" s="109"/>
      <c r="S86" s="71"/>
      <c r="T86" s="71"/>
      <c r="U86" s="71"/>
      <c r="V86" s="71"/>
      <c r="W86" s="71"/>
      <c r="X86" s="71"/>
      <c r="Y86" s="71"/>
      <c r="Z86" s="71"/>
      <c r="AA86" s="71"/>
      <c r="AB86" s="71"/>
      <c r="AC86" s="71"/>
      <c r="AD86" s="71"/>
      <c r="AE86" s="71"/>
      <c r="AF86" s="71"/>
      <c r="AG86" s="71"/>
      <c r="AH86" s="71"/>
      <c r="AI86" s="71"/>
      <c r="AJ86" s="71"/>
      <c r="AK86" s="71"/>
      <c r="AL86" s="71"/>
      <c r="AM86" s="71"/>
      <c r="AN86" s="71"/>
      <c r="AO86" s="71"/>
    </row>
    <row r="87" s="73" customFormat="1" hidden="1" customHeight="1" spans="1:41">
      <c r="A87" s="276" t="s">
        <v>1264</v>
      </c>
      <c r="B87" s="275"/>
      <c r="C87" s="288" t="s">
        <v>1265</v>
      </c>
      <c r="D87" s="282"/>
      <c r="E87" s="282"/>
      <c r="F87" s="277">
        <f t="shared" si="7"/>
        <v>0</v>
      </c>
      <c r="G87" s="282"/>
      <c r="H87" s="277"/>
      <c r="I87" s="277"/>
      <c r="J87" s="277"/>
      <c r="K87" s="277"/>
      <c r="L87" s="277"/>
      <c r="M87" s="277">
        <f t="shared" ref="M87:M97" si="12">O87-E87</f>
        <v>0</v>
      </c>
      <c r="N87" s="277">
        <f t="shared" si="9"/>
        <v>0</v>
      </c>
      <c r="O87" s="277"/>
      <c r="P87" s="277">
        <f t="shared" si="10"/>
        <v>0</v>
      </c>
      <c r="Q87" s="285">
        <f t="shared" si="11"/>
        <v>0</v>
      </c>
      <c r="R87" s="109"/>
      <c r="S87" s="71"/>
      <c r="T87" s="71"/>
      <c r="U87" s="71"/>
      <c r="V87" s="71"/>
      <c r="W87" s="71"/>
      <c r="X87" s="71"/>
      <c r="Y87" s="71"/>
      <c r="Z87" s="71"/>
      <c r="AA87" s="71"/>
      <c r="AB87" s="71"/>
      <c r="AC87" s="71"/>
      <c r="AD87" s="71"/>
      <c r="AE87" s="71"/>
      <c r="AF87" s="71"/>
      <c r="AG87" s="71"/>
      <c r="AH87" s="71"/>
      <c r="AI87" s="71"/>
      <c r="AJ87" s="71"/>
      <c r="AK87" s="71"/>
      <c r="AL87" s="71"/>
      <c r="AM87" s="71"/>
      <c r="AN87" s="71"/>
      <c r="AO87" s="71"/>
    </row>
    <row r="88" s="73" customFormat="1" hidden="1" customHeight="1" spans="1:41">
      <c r="A88" s="276" t="s">
        <v>1266</v>
      </c>
      <c r="B88" s="275"/>
      <c r="C88" s="288" t="s">
        <v>1267</v>
      </c>
      <c r="D88" s="282"/>
      <c r="E88" s="282"/>
      <c r="F88" s="277">
        <f t="shared" si="7"/>
        <v>0</v>
      </c>
      <c r="G88" s="282"/>
      <c r="H88" s="277"/>
      <c r="I88" s="277"/>
      <c r="J88" s="277"/>
      <c r="K88" s="277"/>
      <c r="L88" s="277"/>
      <c r="M88" s="277">
        <f t="shared" si="12"/>
        <v>0</v>
      </c>
      <c r="N88" s="277">
        <f t="shared" si="9"/>
        <v>0</v>
      </c>
      <c r="O88" s="277"/>
      <c r="P88" s="277">
        <f t="shared" si="10"/>
        <v>0</v>
      </c>
      <c r="Q88" s="285">
        <f t="shared" si="11"/>
        <v>0</v>
      </c>
      <c r="R88" s="109"/>
      <c r="S88" s="71"/>
      <c r="T88" s="71"/>
      <c r="U88" s="71"/>
      <c r="V88" s="71"/>
      <c r="W88" s="71"/>
      <c r="X88" s="71"/>
      <c r="Y88" s="71"/>
      <c r="Z88" s="71"/>
      <c r="AA88" s="71"/>
      <c r="AB88" s="71"/>
      <c r="AC88" s="71"/>
      <c r="AD88" s="71"/>
      <c r="AE88" s="71"/>
      <c r="AF88" s="71"/>
      <c r="AG88" s="71"/>
      <c r="AH88" s="71"/>
      <c r="AI88" s="71"/>
      <c r="AJ88" s="71"/>
      <c r="AK88" s="71"/>
      <c r="AL88" s="71"/>
      <c r="AM88" s="71"/>
      <c r="AN88" s="71"/>
      <c r="AO88" s="71"/>
    </row>
    <row r="89" s="73" customFormat="1" hidden="1" customHeight="1" spans="1:41">
      <c r="A89" s="276" t="s">
        <v>1268</v>
      </c>
      <c r="B89" s="275"/>
      <c r="C89" s="288" t="s">
        <v>1269</v>
      </c>
      <c r="D89" s="282"/>
      <c r="E89" s="282"/>
      <c r="F89" s="277">
        <f t="shared" si="7"/>
        <v>0</v>
      </c>
      <c r="G89" s="282"/>
      <c r="H89" s="277"/>
      <c r="I89" s="277"/>
      <c r="J89" s="277"/>
      <c r="K89" s="277"/>
      <c r="L89" s="277"/>
      <c r="M89" s="277">
        <f t="shared" si="12"/>
        <v>0</v>
      </c>
      <c r="N89" s="277">
        <f t="shared" si="9"/>
        <v>0</v>
      </c>
      <c r="O89" s="277"/>
      <c r="P89" s="277">
        <f t="shared" si="10"/>
        <v>0</v>
      </c>
      <c r="Q89" s="285">
        <f t="shared" si="11"/>
        <v>0</v>
      </c>
      <c r="R89" s="109"/>
      <c r="S89" s="71"/>
      <c r="T89" s="71"/>
      <c r="U89" s="71"/>
      <c r="V89" s="71"/>
      <c r="W89" s="71"/>
      <c r="X89" s="71"/>
      <c r="Y89" s="71"/>
      <c r="Z89" s="71"/>
      <c r="AA89" s="71"/>
      <c r="AB89" s="71"/>
      <c r="AC89" s="71"/>
      <c r="AD89" s="71"/>
      <c r="AE89" s="71"/>
      <c r="AF89" s="71"/>
      <c r="AG89" s="71"/>
      <c r="AH89" s="71"/>
      <c r="AI89" s="71"/>
      <c r="AJ89" s="71"/>
      <c r="AK89" s="71"/>
      <c r="AL89" s="71"/>
      <c r="AM89" s="71"/>
      <c r="AN89" s="71"/>
      <c r="AO89" s="71"/>
    </row>
    <row r="90" s="73" customFormat="1" hidden="1" customHeight="1" spans="1:41">
      <c r="A90" s="276" t="s">
        <v>1270</v>
      </c>
      <c r="B90" s="275"/>
      <c r="C90" s="288" t="s">
        <v>1271</v>
      </c>
      <c r="D90" s="282"/>
      <c r="E90" s="282"/>
      <c r="F90" s="277">
        <f t="shared" si="7"/>
        <v>0</v>
      </c>
      <c r="G90" s="282"/>
      <c r="H90" s="277"/>
      <c r="I90" s="277"/>
      <c r="J90" s="277"/>
      <c r="K90" s="277"/>
      <c r="L90" s="277"/>
      <c r="M90" s="277">
        <f t="shared" si="12"/>
        <v>0</v>
      </c>
      <c r="N90" s="277">
        <f t="shared" si="9"/>
        <v>0</v>
      </c>
      <c r="O90" s="277"/>
      <c r="P90" s="277">
        <f t="shared" si="10"/>
        <v>0</v>
      </c>
      <c r="Q90" s="285">
        <f t="shared" si="11"/>
        <v>0</v>
      </c>
      <c r="R90" s="109"/>
      <c r="S90" s="71"/>
      <c r="T90" s="71"/>
      <c r="U90" s="71"/>
      <c r="V90" s="71"/>
      <c r="W90" s="71"/>
      <c r="X90" s="71"/>
      <c r="Y90" s="71"/>
      <c r="Z90" s="71"/>
      <c r="AA90" s="71"/>
      <c r="AB90" s="71"/>
      <c r="AC90" s="71"/>
      <c r="AD90" s="71"/>
      <c r="AE90" s="71"/>
      <c r="AF90" s="71"/>
      <c r="AG90" s="71"/>
      <c r="AH90" s="71"/>
      <c r="AI90" s="71"/>
      <c r="AJ90" s="71"/>
      <c r="AK90" s="71"/>
      <c r="AL90" s="71"/>
      <c r="AM90" s="71"/>
      <c r="AN90" s="71"/>
      <c r="AO90" s="71"/>
    </row>
    <row r="91" s="73" customFormat="1" customHeight="1" spans="1:41">
      <c r="A91" s="276" t="s">
        <v>1272</v>
      </c>
      <c r="B91" s="275"/>
      <c r="C91" s="288" t="s">
        <v>1273</v>
      </c>
      <c r="D91" s="281">
        <v>60</v>
      </c>
      <c r="E91" s="282"/>
      <c r="F91" s="277">
        <f t="shared" si="7"/>
        <v>60</v>
      </c>
      <c r="G91" s="282">
        <v>0</v>
      </c>
      <c r="H91" s="277"/>
      <c r="I91" s="277"/>
      <c r="J91" s="277"/>
      <c r="K91" s="277"/>
      <c r="L91" s="277"/>
      <c r="M91" s="277">
        <f t="shared" si="12"/>
        <v>0</v>
      </c>
      <c r="N91" s="277">
        <f t="shared" si="9"/>
        <v>60</v>
      </c>
      <c r="O91" s="277"/>
      <c r="P91" s="277">
        <f t="shared" si="10"/>
        <v>60</v>
      </c>
      <c r="Q91" s="285">
        <f t="shared" si="11"/>
        <v>0</v>
      </c>
      <c r="R91" s="109"/>
      <c r="S91" s="71"/>
      <c r="T91" s="71"/>
      <c r="U91" s="71"/>
      <c r="V91" s="71"/>
      <c r="W91" s="71"/>
      <c r="X91" s="71"/>
      <c r="Y91" s="71"/>
      <c r="Z91" s="71"/>
      <c r="AA91" s="71"/>
      <c r="AB91" s="71"/>
      <c r="AC91" s="71"/>
      <c r="AD91" s="71"/>
      <c r="AE91" s="71"/>
      <c r="AF91" s="71"/>
      <c r="AG91" s="71"/>
      <c r="AH91" s="71"/>
      <c r="AI91" s="71"/>
      <c r="AJ91" s="71"/>
      <c r="AK91" s="71"/>
      <c r="AL91" s="71"/>
      <c r="AM91" s="71"/>
      <c r="AN91" s="71"/>
      <c r="AO91" s="71"/>
    </row>
    <row r="92" customHeight="1" spans="1:18">
      <c r="A92" s="276" t="s">
        <v>1274</v>
      </c>
      <c r="B92" s="278"/>
      <c r="C92" s="113" t="s">
        <v>548</v>
      </c>
      <c r="D92" s="277">
        <f>D93+D95+D96</f>
        <v>75372</v>
      </c>
      <c r="E92" s="277"/>
      <c r="F92" s="277">
        <f t="shared" si="7"/>
        <v>75372</v>
      </c>
      <c r="G92" s="277">
        <f>G93+G95+G96</f>
        <v>-8709.5</v>
      </c>
      <c r="H92" s="277"/>
      <c r="I92" s="277"/>
      <c r="J92" s="277"/>
      <c r="K92" s="277"/>
      <c r="L92" s="277"/>
      <c r="M92" s="277">
        <f t="shared" si="12"/>
        <v>0</v>
      </c>
      <c r="N92" s="277">
        <f t="shared" si="9"/>
        <v>66662.5</v>
      </c>
      <c r="O92" s="277"/>
      <c r="P92" s="277">
        <f t="shared" si="10"/>
        <v>66662.5</v>
      </c>
      <c r="Q92" s="285">
        <f t="shared" si="11"/>
        <v>-11.5553521201507</v>
      </c>
      <c r="R92" s="109"/>
    </row>
    <row r="93" hidden="1" customHeight="1" spans="1:18">
      <c r="A93" s="276" t="s">
        <v>1275</v>
      </c>
      <c r="B93" s="278"/>
      <c r="C93" s="535" t="s">
        <v>1276</v>
      </c>
      <c r="D93" s="282"/>
      <c r="E93" s="282"/>
      <c r="F93" s="277">
        <f t="shared" si="7"/>
        <v>0</v>
      </c>
      <c r="G93" s="282"/>
      <c r="H93" s="277"/>
      <c r="I93" s="277"/>
      <c r="J93" s="277"/>
      <c r="K93" s="277"/>
      <c r="L93" s="277"/>
      <c r="M93" s="277">
        <f t="shared" si="12"/>
        <v>0</v>
      </c>
      <c r="N93" s="277">
        <f t="shared" si="9"/>
        <v>0</v>
      </c>
      <c r="O93" s="277"/>
      <c r="P93" s="277">
        <f t="shared" si="10"/>
        <v>0</v>
      </c>
      <c r="Q93" s="285">
        <f t="shared" si="11"/>
        <v>0</v>
      </c>
      <c r="R93" s="109"/>
    </row>
    <row r="94" hidden="1" customHeight="1" spans="1:20">
      <c r="A94" s="108">
        <v>2300401</v>
      </c>
      <c r="B94" s="108"/>
      <c r="C94" s="113" t="s">
        <v>1277</v>
      </c>
      <c r="D94" s="282"/>
      <c r="E94" s="282"/>
      <c r="F94" s="277">
        <f t="shared" si="7"/>
        <v>0</v>
      </c>
      <c r="G94" s="282"/>
      <c r="H94" s="277"/>
      <c r="I94" s="277"/>
      <c r="J94" s="277"/>
      <c r="K94" s="277"/>
      <c r="L94" s="277"/>
      <c r="M94" s="277">
        <f t="shared" si="12"/>
        <v>0</v>
      </c>
      <c r="N94" s="277">
        <f t="shared" si="9"/>
        <v>0</v>
      </c>
      <c r="O94" s="277"/>
      <c r="P94" s="277">
        <f t="shared" si="10"/>
        <v>0</v>
      </c>
      <c r="Q94" s="285">
        <f t="shared" si="11"/>
        <v>0</v>
      </c>
      <c r="R94" s="109"/>
      <c r="T94" s="71"/>
    </row>
    <row r="95" customHeight="1" spans="1:20">
      <c r="A95" s="276" t="s">
        <v>1278</v>
      </c>
      <c r="B95" s="278"/>
      <c r="C95" s="535" t="s">
        <v>1279</v>
      </c>
      <c r="D95" s="281">
        <v>75300</v>
      </c>
      <c r="E95" s="282"/>
      <c r="F95" s="277">
        <f t="shared" si="7"/>
        <v>75300</v>
      </c>
      <c r="G95" s="282">
        <v>-9000</v>
      </c>
      <c r="H95" s="277"/>
      <c r="I95" s="277"/>
      <c r="J95" s="277"/>
      <c r="K95" s="277"/>
      <c r="L95" s="277"/>
      <c r="M95" s="277">
        <f t="shared" si="12"/>
        <v>0</v>
      </c>
      <c r="N95" s="277">
        <f t="shared" si="9"/>
        <v>66300</v>
      </c>
      <c r="O95" s="277"/>
      <c r="P95" s="277">
        <f t="shared" si="10"/>
        <v>66300</v>
      </c>
      <c r="Q95" s="285">
        <f t="shared" si="11"/>
        <v>-11.9521912350598</v>
      </c>
      <c r="R95" s="109"/>
      <c r="T95" s="71"/>
    </row>
    <row r="96" customHeight="1" spans="1:18">
      <c r="A96" s="276" t="s">
        <v>1280</v>
      </c>
      <c r="B96" s="278"/>
      <c r="C96" s="535" t="s">
        <v>1281</v>
      </c>
      <c r="D96" s="282">
        <v>72</v>
      </c>
      <c r="E96" s="282"/>
      <c r="F96" s="277">
        <f t="shared" si="7"/>
        <v>72</v>
      </c>
      <c r="G96" s="282">
        <f>0.5+290</f>
        <v>290.5</v>
      </c>
      <c r="H96" s="277"/>
      <c r="I96" s="277"/>
      <c r="J96" s="277"/>
      <c r="K96" s="277"/>
      <c r="L96" s="277"/>
      <c r="M96" s="277">
        <f t="shared" si="12"/>
        <v>0</v>
      </c>
      <c r="N96" s="277">
        <f t="shared" si="9"/>
        <v>362.5</v>
      </c>
      <c r="O96" s="277"/>
      <c r="P96" s="277">
        <f t="shared" si="10"/>
        <v>362.5</v>
      </c>
      <c r="Q96" s="285">
        <f t="shared" si="11"/>
        <v>403.472222222222</v>
      </c>
      <c r="R96" s="109"/>
    </row>
    <row r="97" customHeight="1" spans="1:18">
      <c r="A97" s="276" t="s">
        <v>1282</v>
      </c>
      <c r="B97" s="278"/>
      <c r="C97" s="535" t="s">
        <v>551</v>
      </c>
      <c r="D97" s="281">
        <f>+D98</f>
        <v>22600</v>
      </c>
      <c r="E97" s="277"/>
      <c r="F97" s="277">
        <f t="shared" si="7"/>
        <v>22600</v>
      </c>
      <c r="G97" s="277"/>
      <c r="H97" s="277"/>
      <c r="I97" s="277"/>
      <c r="J97" s="277"/>
      <c r="K97" s="277"/>
      <c r="L97" s="277"/>
      <c r="M97" s="277">
        <f t="shared" si="12"/>
        <v>0</v>
      </c>
      <c r="N97" s="277">
        <f>N98</f>
        <v>22600</v>
      </c>
      <c r="O97" s="277"/>
      <c r="P97" s="277">
        <f t="shared" si="10"/>
        <v>22600</v>
      </c>
      <c r="Q97" s="285">
        <f t="shared" si="11"/>
        <v>0</v>
      </c>
      <c r="R97" s="109"/>
    </row>
    <row r="98" customHeight="1" spans="1:18">
      <c r="A98" s="276" t="s">
        <v>1283</v>
      </c>
      <c r="B98" s="278"/>
      <c r="C98" s="113" t="s">
        <v>1284</v>
      </c>
      <c r="D98" s="281">
        <f>+D99</f>
        <v>22600</v>
      </c>
      <c r="E98" s="277"/>
      <c r="F98" s="281">
        <f>+F99</f>
        <v>22600</v>
      </c>
      <c r="G98" s="277"/>
      <c r="H98" s="277"/>
      <c r="I98" s="277"/>
      <c r="J98" s="277"/>
      <c r="K98" s="277"/>
      <c r="L98" s="277"/>
      <c r="M98" s="277">
        <v>0</v>
      </c>
      <c r="N98" s="281">
        <f>+N99</f>
        <v>22600</v>
      </c>
      <c r="O98" s="277"/>
      <c r="P98" s="277">
        <f>+P99</f>
        <v>22600</v>
      </c>
      <c r="Q98" s="285"/>
      <c r="R98" s="109"/>
    </row>
    <row r="99" customHeight="1" spans="1:18">
      <c r="A99" s="276" t="s">
        <v>1285</v>
      </c>
      <c r="B99" s="278"/>
      <c r="C99" s="113" t="s">
        <v>1286</v>
      </c>
      <c r="D99" s="281">
        <v>22600</v>
      </c>
      <c r="E99" s="277"/>
      <c r="F99" s="281">
        <v>22600</v>
      </c>
      <c r="G99" s="277"/>
      <c r="H99" s="277"/>
      <c r="I99" s="277"/>
      <c r="J99" s="277"/>
      <c r="K99" s="277"/>
      <c r="L99" s="277"/>
      <c r="M99" s="277">
        <v>0</v>
      </c>
      <c r="N99" s="281">
        <v>22600</v>
      </c>
      <c r="O99" s="277"/>
      <c r="P99" s="277">
        <f>+N99</f>
        <v>22600</v>
      </c>
      <c r="Q99" s="285"/>
      <c r="R99" s="109"/>
    </row>
    <row r="100" customHeight="1" spans="1:18">
      <c r="A100" s="276" t="s">
        <v>1287</v>
      </c>
      <c r="B100" s="278"/>
      <c r="C100" s="113" t="s">
        <v>555</v>
      </c>
      <c r="D100" s="281">
        <f>+D101</f>
        <v>10148</v>
      </c>
      <c r="E100" s="277"/>
      <c r="F100" s="277">
        <f>+F101</f>
        <v>10148</v>
      </c>
      <c r="G100" s="277">
        <f>SUM(G102:G104)</f>
        <v>1357</v>
      </c>
      <c r="H100" s="277"/>
      <c r="I100" s="277"/>
      <c r="J100" s="277"/>
      <c r="K100" s="277"/>
      <c r="L100" s="277"/>
      <c r="M100" s="277">
        <v>0</v>
      </c>
      <c r="N100" s="277">
        <f>+N101</f>
        <v>11505</v>
      </c>
      <c r="O100" s="277"/>
      <c r="P100" s="277">
        <f>+P101</f>
        <v>11505</v>
      </c>
      <c r="Q100" s="285"/>
      <c r="R100" s="109"/>
    </row>
    <row r="101" customHeight="1" spans="1:18">
      <c r="A101" s="276" t="s">
        <v>1288</v>
      </c>
      <c r="B101" s="278"/>
      <c r="C101" s="113" t="s">
        <v>1289</v>
      </c>
      <c r="D101" s="281">
        <v>10148</v>
      </c>
      <c r="E101" s="277"/>
      <c r="F101" s="277">
        <f t="shared" ref="F101:F109" si="13">D101+E101</f>
        <v>10148</v>
      </c>
      <c r="G101" s="277">
        <f>SUM(G102:G104)</f>
        <v>1357</v>
      </c>
      <c r="H101" s="277"/>
      <c r="I101" s="277"/>
      <c r="J101" s="277"/>
      <c r="K101" s="277"/>
      <c r="L101" s="277"/>
      <c r="M101" s="277">
        <f t="shared" ref="M101:M109" si="14">O101-E101</f>
        <v>0</v>
      </c>
      <c r="N101" s="277">
        <f t="shared" ref="N101:N109" si="15">D101+G101+H101+I101+J101+K101</f>
        <v>11505</v>
      </c>
      <c r="O101" s="277"/>
      <c r="P101" s="277">
        <f t="shared" ref="P101:P109" si="16">N101+O101</f>
        <v>11505</v>
      </c>
      <c r="Q101" s="285">
        <f t="shared" ref="Q101:Q110" si="17">IF(F101=0,IF(P101=0,0,100),100*(P101/F101-1))</f>
        <v>13.3720930232558</v>
      </c>
      <c r="R101" s="109"/>
    </row>
    <row r="102" customHeight="1" spans="1:18">
      <c r="A102" s="276" t="s">
        <v>1290</v>
      </c>
      <c r="B102" s="278"/>
      <c r="C102" s="113" t="s">
        <v>1291</v>
      </c>
      <c r="D102" s="281">
        <v>3539</v>
      </c>
      <c r="E102" s="282"/>
      <c r="F102" s="277">
        <f t="shared" si="13"/>
        <v>3539</v>
      </c>
      <c r="G102" s="282">
        <v>245</v>
      </c>
      <c r="H102" s="277"/>
      <c r="I102" s="277"/>
      <c r="J102" s="277"/>
      <c r="K102" s="277"/>
      <c r="L102" s="277"/>
      <c r="M102" s="277">
        <f t="shared" si="14"/>
        <v>0</v>
      </c>
      <c r="N102" s="277">
        <f t="shared" si="15"/>
        <v>3784</v>
      </c>
      <c r="O102" s="277"/>
      <c r="P102" s="277">
        <f t="shared" si="16"/>
        <v>3784</v>
      </c>
      <c r="Q102" s="285">
        <f t="shared" si="17"/>
        <v>6.92285956484884</v>
      </c>
      <c r="R102" s="109"/>
    </row>
    <row r="103" customHeight="1" spans="1:18">
      <c r="A103" s="276" t="s">
        <v>1292</v>
      </c>
      <c r="B103" s="278"/>
      <c r="C103" s="113" t="s">
        <v>1293</v>
      </c>
      <c r="D103" s="281">
        <v>1038</v>
      </c>
      <c r="E103" s="282"/>
      <c r="F103" s="277">
        <f t="shared" si="13"/>
        <v>1038</v>
      </c>
      <c r="G103" s="282">
        <v>0</v>
      </c>
      <c r="H103" s="277"/>
      <c r="I103" s="277"/>
      <c r="J103" s="277"/>
      <c r="K103" s="277"/>
      <c r="L103" s="277"/>
      <c r="M103" s="277">
        <f t="shared" si="14"/>
        <v>0</v>
      </c>
      <c r="N103" s="277">
        <f t="shared" si="15"/>
        <v>1038</v>
      </c>
      <c r="O103" s="277"/>
      <c r="P103" s="277">
        <f t="shared" si="16"/>
        <v>1038</v>
      </c>
      <c r="Q103" s="285">
        <f t="shared" si="17"/>
        <v>0</v>
      </c>
      <c r="R103" s="109"/>
    </row>
    <row r="104" customHeight="1" spans="1:18">
      <c r="A104" s="276" t="s">
        <v>1294</v>
      </c>
      <c r="B104" s="278"/>
      <c r="C104" s="113" t="s">
        <v>1295</v>
      </c>
      <c r="D104" s="281">
        <v>5571</v>
      </c>
      <c r="E104" s="282"/>
      <c r="F104" s="277">
        <f t="shared" si="13"/>
        <v>5571</v>
      </c>
      <c r="G104" s="282">
        <v>1112</v>
      </c>
      <c r="H104" s="277"/>
      <c r="I104" s="277"/>
      <c r="J104" s="277"/>
      <c r="K104" s="277"/>
      <c r="L104" s="277"/>
      <c r="M104" s="277">
        <f t="shared" si="14"/>
        <v>0</v>
      </c>
      <c r="N104" s="277">
        <f t="shared" si="15"/>
        <v>6683</v>
      </c>
      <c r="O104" s="277"/>
      <c r="P104" s="277">
        <f t="shared" si="16"/>
        <v>6683</v>
      </c>
      <c r="Q104" s="285">
        <f t="shared" si="17"/>
        <v>19.9605097828038</v>
      </c>
      <c r="R104" s="109"/>
    </row>
    <row r="105" customHeight="1" spans="1:18">
      <c r="A105" s="276" t="s">
        <v>1296</v>
      </c>
      <c r="B105" s="278"/>
      <c r="C105" s="113" t="s">
        <v>559</v>
      </c>
      <c r="D105" s="277">
        <f>D106</f>
        <v>110</v>
      </c>
      <c r="E105" s="277"/>
      <c r="F105" s="277">
        <f t="shared" si="13"/>
        <v>110</v>
      </c>
      <c r="G105" s="277">
        <v>12</v>
      </c>
      <c r="H105" s="277"/>
      <c r="I105" s="277"/>
      <c r="J105" s="277"/>
      <c r="K105" s="277"/>
      <c r="L105" s="277"/>
      <c r="M105" s="277">
        <f t="shared" si="14"/>
        <v>0</v>
      </c>
      <c r="N105" s="277">
        <f t="shared" si="15"/>
        <v>122</v>
      </c>
      <c r="O105" s="277"/>
      <c r="P105" s="277">
        <f t="shared" si="16"/>
        <v>122</v>
      </c>
      <c r="Q105" s="285">
        <f t="shared" si="17"/>
        <v>10.9090909090909</v>
      </c>
      <c r="R105" s="109"/>
    </row>
    <row r="106" customHeight="1" spans="1:18">
      <c r="A106" s="276" t="s">
        <v>1297</v>
      </c>
      <c r="B106" s="278"/>
      <c r="C106" s="113" t="s">
        <v>1298</v>
      </c>
      <c r="D106" s="277">
        <v>110</v>
      </c>
      <c r="E106" s="277"/>
      <c r="F106" s="277">
        <f t="shared" si="13"/>
        <v>110</v>
      </c>
      <c r="G106" s="277">
        <v>12</v>
      </c>
      <c r="H106" s="277"/>
      <c r="I106" s="277"/>
      <c r="J106" s="277"/>
      <c r="K106" s="277"/>
      <c r="L106" s="277"/>
      <c r="M106" s="277">
        <f t="shared" si="14"/>
        <v>0</v>
      </c>
      <c r="N106" s="277">
        <f t="shared" si="15"/>
        <v>122</v>
      </c>
      <c r="O106" s="277"/>
      <c r="P106" s="277">
        <f t="shared" si="16"/>
        <v>122</v>
      </c>
      <c r="Q106" s="285">
        <f t="shared" si="17"/>
        <v>10.9090909090909</v>
      </c>
      <c r="R106" s="109"/>
    </row>
    <row r="107" customHeight="1" spans="1:18">
      <c r="A107" s="276" t="s">
        <v>1299</v>
      </c>
      <c r="B107" s="278"/>
      <c r="C107" s="113" t="s">
        <v>1300</v>
      </c>
      <c r="D107" s="282"/>
      <c r="E107" s="282"/>
      <c r="F107" s="277">
        <f t="shared" si="13"/>
        <v>0</v>
      </c>
      <c r="G107" s="282">
        <f>0.2+12.2</f>
        <v>12.4</v>
      </c>
      <c r="H107" s="277"/>
      <c r="I107" s="277"/>
      <c r="J107" s="277"/>
      <c r="K107" s="277"/>
      <c r="L107" s="277"/>
      <c r="M107" s="277">
        <f t="shared" si="14"/>
        <v>0</v>
      </c>
      <c r="N107" s="277">
        <f t="shared" si="15"/>
        <v>12.4</v>
      </c>
      <c r="O107" s="277"/>
      <c r="P107" s="277">
        <f t="shared" si="16"/>
        <v>12.4</v>
      </c>
      <c r="Q107" s="285">
        <f t="shared" si="17"/>
        <v>100</v>
      </c>
      <c r="R107" s="109"/>
    </row>
    <row r="108" customHeight="1" spans="1:18">
      <c r="A108" s="276" t="s">
        <v>1301</v>
      </c>
      <c r="B108" s="278"/>
      <c r="C108" s="113" t="s">
        <v>1302</v>
      </c>
      <c r="D108" s="277"/>
      <c r="E108" s="277"/>
      <c r="F108" s="277">
        <f t="shared" si="13"/>
        <v>0</v>
      </c>
      <c r="G108" s="277">
        <v>0.1</v>
      </c>
      <c r="H108" s="277"/>
      <c r="I108" s="277"/>
      <c r="J108" s="277"/>
      <c r="K108" s="277"/>
      <c r="L108" s="277"/>
      <c r="M108" s="277">
        <f t="shared" si="14"/>
        <v>0</v>
      </c>
      <c r="N108" s="277">
        <f t="shared" si="15"/>
        <v>0.1</v>
      </c>
      <c r="O108" s="277"/>
      <c r="P108" s="277">
        <f t="shared" si="16"/>
        <v>0.1</v>
      </c>
      <c r="Q108" s="285">
        <f t="shared" si="17"/>
        <v>100</v>
      </c>
      <c r="R108" s="109"/>
    </row>
    <row r="109" customHeight="1" spans="1:18">
      <c r="A109" s="276" t="s">
        <v>1303</v>
      </c>
      <c r="B109" s="278"/>
      <c r="C109" s="113" t="s">
        <v>1304</v>
      </c>
      <c r="D109" s="281">
        <v>110</v>
      </c>
      <c r="E109" s="282"/>
      <c r="F109" s="277">
        <f t="shared" si="13"/>
        <v>110</v>
      </c>
      <c r="G109" s="282">
        <v>-0.3</v>
      </c>
      <c r="H109" s="277"/>
      <c r="I109" s="277"/>
      <c r="J109" s="277"/>
      <c r="K109" s="277"/>
      <c r="L109" s="277"/>
      <c r="M109" s="277">
        <f t="shared" si="14"/>
        <v>0</v>
      </c>
      <c r="N109" s="277">
        <f t="shared" si="15"/>
        <v>109.7</v>
      </c>
      <c r="O109" s="277"/>
      <c r="P109" s="277">
        <f t="shared" si="16"/>
        <v>109.7</v>
      </c>
      <c r="Q109" s="285">
        <f t="shared" si="17"/>
        <v>-0.272727272727269</v>
      </c>
      <c r="R109" s="109"/>
    </row>
    <row r="110" s="74" customFormat="1" customHeight="1" spans="1:18">
      <c r="A110" s="289"/>
      <c r="B110" s="290"/>
      <c r="C110" s="289" t="s">
        <v>1305</v>
      </c>
      <c r="D110" s="291">
        <f t="shared" ref="D110:G110" si="18">D6+D10+D15+D21+D53+D63+D68+D76+D92+D97+D100+D105</f>
        <v>310079</v>
      </c>
      <c r="E110" s="291">
        <f>E6+E10+E15+E21+E53+E63+E68+E76+E92+E97+E105</f>
        <v>2137.5</v>
      </c>
      <c r="F110" s="291">
        <f t="shared" si="18"/>
        <v>312216.5</v>
      </c>
      <c r="G110" s="291">
        <f t="shared" si="18"/>
        <v>-38562.5</v>
      </c>
      <c r="H110" s="291" t="e">
        <f>H6+H10+H15+H21+H53+H63+H68+H76+H92+H97+H105+#REF!</f>
        <v>#REF!</v>
      </c>
      <c r="I110" s="291" t="e">
        <f>I6+I10+I15+I21+I53+I63+I68+I76+I92+I97+I105+#REF!</f>
        <v>#REF!</v>
      </c>
      <c r="J110" s="291" t="e">
        <f>J6+J10+J15+J21+J53+J63+J68+J76+J92+J97+J105+#REF!</f>
        <v>#REF!</v>
      </c>
      <c r="K110" s="291"/>
      <c r="L110" s="291">
        <f t="shared" ref="L110:O110" si="19">L6+L10+L15+L21+L53+L63+L68+L76+L92+L97+L100+L105</f>
        <v>170000</v>
      </c>
      <c r="M110" s="291">
        <f t="shared" si="19"/>
        <v>13903.33</v>
      </c>
      <c r="N110" s="291">
        <f>N6+N10+N15+N21+N53+N63+N68+N76+N92+N97+N100+N105-0.2</f>
        <v>441516.3</v>
      </c>
      <c r="O110" s="291">
        <f t="shared" si="19"/>
        <v>16042.43</v>
      </c>
      <c r="P110" s="291">
        <f>P6+P10+P15+P21+P53+P63+P68+P76+P92+P97+P100+P105-0.2</f>
        <v>457558.73</v>
      </c>
      <c r="Q110" s="292">
        <f t="shared" si="17"/>
        <v>46.5517453433755</v>
      </c>
      <c r="R110" s="106"/>
    </row>
  </sheetData>
  <mergeCells count="8">
    <mergeCell ref="A2:R2"/>
    <mergeCell ref="D4:F4"/>
    <mergeCell ref="G4:M4"/>
    <mergeCell ref="N4:P4"/>
    <mergeCell ref="C4:C5"/>
    <mergeCell ref="Q4:Q5"/>
    <mergeCell ref="R4:R5"/>
    <mergeCell ref="A4:B5"/>
  </mergeCells>
  <printOptions horizontalCentered="1"/>
  <pageMargins left="0.468055555555556" right="0.35" top="0.354166666666667" bottom="0.393055555555556" header="0" footer="0.161111111111111"/>
  <pageSetup paperSize="9" scale="79" fitToHeight="0" orientation="landscape" horizontalDpi="600"/>
  <headerFooter>
    <oddFooter>&amp;C第 &amp;P 页，共 &amp;N 页</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254"/>
  <sheetViews>
    <sheetView workbookViewId="0">
      <pane ySplit="5" topLeftCell="A248" activePane="bottomLeft" state="frozen"/>
      <selection/>
      <selection pane="bottomLeft" activeCell="C227" sqref="C227"/>
    </sheetView>
  </sheetViews>
  <sheetFormatPr defaultColWidth="9" defaultRowHeight="14.25"/>
  <cols>
    <col min="1" max="1" width="8.5" style="70" customWidth="1"/>
    <col min="2" max="2" width="9.125" style="70" hidden="1" customWidth="1"/>
    <col min="3" max="3" width="15.625" style="73" customWidth="1"/>
    <col min="4" max="4" width="42.25" style="73" customWidth="1"/>
    <col min="5" max="7" width="13.25" style="160" customWidth="1"/>
    <col min="8" max="8" width="13.25" style="161" customWidth="1"/>
    <col min="9" max="9" width="50.5" style="162" customWidth="1"/>
    <col min="10" max="16384" width="9" style="70"/>
  </cols>
  <sheetData>
    <row r="1" s="1" customFormat="1" ht="20" customHeight="1" spans="1:16384">
      <c r="A1" s="8" t="s">
        <v>1306</v>
      </c>
      <c r="B1" s="9"/>
      <c r="C1" s="9"/>
      <c r="D1" s="9"/>
      <c r="E1" s="9"/>
      <c r="F1" s="9"/>
      <c r="G1" s="9"/>
      <c r="H1" s="10"/>
      <c r="I1" s="10"/>
      <c r="J1" s="32"/>
      <c r="XFA1"/>
      <c r="XFB1"/>
      <c r="XFC1"/>
      <c r="XFD1"/>
    </row>
    <row r="2" ht="30" customHeight="1" spans="1:9">
      <c r="A2" s="163" t="s">
        <v>1307</v>
      </c>
      <c r="B2" s="163"/>
      <c r="C2" s="163"/>
      <c r="D2" s="163"/>
      <c r="E2" s="163"/>
      <c r="F2" s="163"/>
      <c r="G2" s="163"/>
      <c r="H2" s="163"/>
      <c r="I2" s="163"/>
    </row>
    <row r="3" ht="28.5" customHeight="1" spans="8:9">
      <c r="H3" s="164" t="s">
        <v>5</v>
      </c>
      <c r="I3" s="199"/>
    </row>
    <row r="4" ht="27.75" customHeight="1" spans="1:9">
      <c r="A4" s="103" t="s">
        <v>564</v>
      </c>
      <c r="B4" s="103" t="s">
        <v>1308</v>
      </c>
      <c r="C4" s="103" t="s">
        <v>565</v>
      </c>
      <c r="D4" s="100" t="s">
        <v>567</v>
      </c>
      <c r="E4" s="102" t="s">
        <v>568</v>
      </c>
      <c r="F4" s="165" t="s">
        <v>569</v>
      </c>
      <c r="G4" s="166"/>
      <c r="H4" s="102" t="s">
        <v>570</v>
      </c>
      <c r="I4" s="200" t="s">
        <v>11</v>
      </c>
    </row>
    <row r="5" ht="27.75" customHeight="1" spans="1:9">
      <c r="A5" s="167"/>
      <c r="B5" s="167"/>
      <c r="C5" s="167"/>
      <c r="D5" s="100"/>
      <c r="E5" s="102"/>
      <c r="F5" s="168" t="s">
        <v>571</v>
      </c>
      <c r="G5" s="168" t="s">
        <v>572</v>
      </c>
      <c r="H5" s="102"/>
      <c r="I5" s="201"/>
    </row>
    <row r="6" ht="30" customHeight="1" spans="1:9">
      <c r="A6" s="169">
        <v>1</v>
      </c>
      <c r="B6" s="169" t="str">
        <f>VLOOKUP(D6,[36]VLOOKUP!D:E,2,0)</f>
        <v>综合股（土地基金）</v>
      </c>
      <c r="C6" s="170" t="s">
        <v>1309</v>
      </c>
      <c r="D6" s="171" t="s">
        <v>1310</v>
      </c>
      <c r="E6" s="172">
        <v>16500</v>
      </c>
      <c r="F6" s="173">
        <v>10200</v>
      </c>
      <c r="G6" s="173">
        <v>10200</v>
      </c>
      <c r="H6" s="174">
        <f>+E6+G6</f>
        <v>26700</v>
      </c>
      <c r="I6" s="176" t="s">
        <v>1311</v>
      </c>
    </row>
    <row r="7" ht="30" customHeight="1" spans="1:9">
      <c r="A7" s="175">
        <v>2</v>
      </c>
      <c r="B7" s="169" t="str">
        <f>VLOOKUP(D7,[36]VLOOKUP!D:E,2,0)</f>
        <v>综合股（土地基金）</v>
      </c>
      <c r="C7" s="176" t="s">
        <v>1309</v>
      </c>
      <c r="D7" s="177" t="s">
        <v>1312</v>
      </c>
      <c r="E7" s="178">
        <v>65000</v>
      </c>
      <c r="F7" s="179">
        <v>-52000</v>
      </c>
      <c r="G7" s="180">
        <v>-52000</v>
      </c>
      <c r="H7" s="174">
        <v>13000</v>
      </c>
      <c r="I7" s="176"/>
    </row>
    <row r="8" s="159" customFormat="1" ht="30" customHeight="1" spans="1:9">
      <c r="A8" s="181" t="s">
        <v>1060</v>
      </c>
      <c r="B8" s="182"/>
      <c r="C8" s="182"/>
      <c r="D8" s="183"/>
      <c r="E8" s="184">
        <f t="shared" ref="E8:H8" si="0">SUM(E6:E7)</f>
        <v>81500</v>
      </c>
      <c r="F8" s="184">
        <f t="shared" si="0"/>
        <v>-41800</v>
      </c>
      <c r="G8" s="184">
        <f t="shared" si="0"/>
        <v>-41800</v>
      </c>
      <c r="H8" s="184">
        <f t="shared" si="0"/>
        <v>39700</v>
      </c>
      <c r="I8" s="202"/>
    </row>
    <row r="9" ht="57" customHeight="1" spans="1:9">
      <c r="A9" s="185">
        <v>3</v>
      </c>
      <c r="B9" s="185" t="str">
        <f>VLOOKUP(D9,[36]VLOOKUP!D:E,2,0)</f>
        <v>综合股（土地基金）</v>
      </c>
      <c r="C9" s="186" t="s">
        <v>1309</v>
      </c>
      <c r="D9" s="187" t="s">
        <v>1313</v>
      </c>
      <c r="E9" s="188">
        <v>237.8</v>
      </c>
      <c r="F9" s="180">
        <v>0</v>
      </c>
      <c r="G9" s="188">
        <v>0</v>
      </c>
      <c r="H9" s="174">
        <f t="shared" ref="H9:H16" si="1">E9+G9</f>
        <v>237.8</v>
      </c>
      <c r="I9" s="186" t="s">
        <v>1314</v>
      </c>
    </row>
    <row r="10" ht="30" customHeight="1" spans="1:9">
      <c r="A10" s="185">
        <v>4</v>
      </c>
      <c r="B10" s="185" t="str">
        <f>VLOOKUP(D10,[36]VLOOKUP!D:E,2,0)</f>
        <v>综合股（土地基金）</v>
      </c>
      <c r="C10" s="186" t="s">
        <v>1309</v>
      </c>
      <c r="D10" s="187" t="s">
        <v>1315</v>
      </c>
      <c r="E10" s="188">
        <v>10.67</v>
      </c>
      <c r="F10" s="180">
        <v>0</v>
      </c>
      <c r="G10" s="188">
        <v>0</v>
      </c>
      <c r="H10" s="174">
        <f t="shared" si="1"/>
        <v>10.67</v>
      </c>
      <c r="I10" s="186" t="s">
        <v>1316</v>
      </c>
    </row>
    <row r="11" ht="36" spans="1:9">
      <c r="A11" s="185">
        <v>5</v>
      </c>
      <c r="B11" s="185" t="str">
        <f>VLOOKUP(D11,[36]VLOOKUP!D:E,2,0)</f>
        <v>综合股（土地基金）</v>
      </c>
      <c r="C11" s="186" t="s">
        <v>1309</v>
      </c>
      <c r="D11" s="187" t="s">
        <v>1317</v>
      </c>
      <c r="E11" s="188">
        <v>57.17</v>
      </c>
      <c r="F11" s="180">
        <v>0</v>
      </c>
      <c r="G11" s="188">
        <v>0</v>
      </c>
      <c r="H11" s="174">
        <f t="shared" si="1"/>
        <v>57.17</v>
      </c>
      <c r="I11" s="186" t="s">
        <v>1318</v>
      </c>
    </row>
    <row r="12" ht="30" customHeight="1" spans="1:9">
      <c r="A12" s="185">
        <v>6</v>
      </c>
      <c r="B12" s="185" t="str">
        <f>VLOOKUP(D12,[36]VLOOKUP!D:E,2,0)</f>
        <v>综合股（土地基金）</v>
      </c>
      <c r="C12" s="186" t="s">
        <v>1309</v>
      </c>
      <c r="D12" s="187" t="s">
        <v>1319</v>
      </c>
      <c r="E12" s="188">
        <v>51.9</v>
      </c>
      <c r="F12" s="180">
        <v>0</v>
      </c>
      <c r="G12" s="188">
        <v>0</v>
      </c>
      <c r="H12" s="174">
        <f t="shared" si="1"/>
        <v>51.9</v>
      </c>
      <c r="I12" s="186" t="s">
        <v>1320</v>
      </c>
    </row>
    <row r="13" ht="30" customHeight="1" spans="1:9">
      <c r="A13" s="185">
        <v>7</v>
      </c>
      <c r="B13" s="185" t="str">
        <f>VLOOKUP(D13,[36]VLOOKUP!D:E,2,0)</f>
        <v>综合股（土地基金）</v>
      </c>
      <c r="C13" s="186" t="s">
        <v>1309</v>
      </c>
      <c r="D13" s="187" t="s">
        <v>1321</v>
      </c>
      <c r="E13" s="188">
        <v>59</v>
      </c>
      <c r="F13" s="180">
        <v>2</v>
      </c>
      <c r="G13" s="188">
        <v>2</v>
      </c>
      <c r="H13" s="174">
        <f t="shared" si="1"/>
        <v>61</v>
      </c>
      <c r="I13" s="186" t="s">
        <v>1322</v>
      </c>
    </row>
    <row r="14" ht="72" spans="1:9">
      <c r="A14" s="185">
        <v>8</v>
      </c>
      <c r="B14" s="185" t="str">
        <f>VLOOKUP(D14,[36]VLOOKUP!D:E,2,0)</f>
        <v>综合股（土地基金）</v>
      </c>
      <c r="C14" s="186" t="s">
        <v>1309</v>
      </c>
      <c r="D14" s="187" t="s">
        <v>1323</v>
      </c>
      <c r="E14" s="188">
        <v>6000</v>
      </c>
      <c r="F14" s="174">
        <v>0</v>
      </c>
      <c r="G14" s="188">
        <v>-4000</v>
      </c>
      <c r="H14" s="174">
        <f t="shared" si="1"/>
        <v>2000</v>
      </c>
      <c r="I14" s="186" t="s">
        <v>1324</v>
      </c>
    </row>
    <row r="15" ht="30" customHeight="1" spans="1:9">
      <c r="A15" s="185">
        <v>9</v>
      </c>
      <c r="B15" s="185" t="str">
        <f>VLOOKUP(D15,[36]VLOOKUP!D:E,2,0)</f>
        <v>综合股（土地基金）</v>
      </c>
      <c r="C15" s="186" t="s">
        <v>1309</v>
      </c>
      <c r="D15" s="187" t="s">
        <v>1325</v>
      </c>
      <c r="E15" s="188">
        <f>11700-7500-4000</f>
        <v>200</v>
      </c>
      <c r="F15" s="188">
        <v>12102.55</v>
      </c>
      <c r="G15" s="188">
        <v>0</v>
      </c>
      <c r="H15" s="174">
        <f t="shared" si="1"/>
        <v>200</v>
      </c>
      <c r="I15" s="186" t="s">
        <v>1326</v>
      </c>
    </row>
    <row r="16" ht="30" customHeight="1" spans="1:9">
      <c r="A16" s="185">
        <v>10</v>
      </c>
      <c r="B16" s="185" t="str">
        <f>VLOOKUP(D16,[36]VLOOKUP!D:E,2,0)</f>
        <v>综合股（土地基金）</v>
      </c>
      <c r="C16" s="186" t="s">
        <v>1309</v>
      </c>
      <c r="D16" s="187" t="s">
        <v>1327</v>
      </c>
      <c r="E16" s="188">
        <v>2900</v>
      </c>
      <c r="F16" s="174">
        <v>0</v>
      </c>
      <c r="G16" s="188">
        <v>-2400</v>
      </c>
      <c r="H16" s="174">
        <f t="shared" si="1"/>
        <v>500</v>
      </c>
      <c r="I16" s="186" t="s">
        <v>1328</v>
      </c>
    </row>
    <row r="17" ht="30" customHeight="1" spans="1:9">
      <c r="A17" s="185">
        <v>11</v>
      </c>
      <c r="B17" s="185" t="str">
        <f>VLOOKUP(D17,[36]VLOOKUP!D:E,2,0)</f>
        <v>综合股（土地基金）</v>
      </c>
      <c r="C17" s="186" t="s">
        <v>1309</v>
      </c>
      <c r="D17" s="187" t="s">
        <v>1329</v>
      </c>
      <c r="E17" s="188">
        <v>2820</v>
      </c>
      <c r="F17" s="174">
        <v>0</v>
      </c>
      <c r="G17" s="188">
        <v>-2820</v>
      </c>
      <c r="H17" s="174">
        <v>0</v>
      </c>
      <c r="I17" s="186" t="s">
        <v>1330</v>
      </c>
    </row>
    <row r="18" ht="60" spans="1:9">
      <c r="A18" s="185">
        <v>12</v>
      </c>
      <c r="B18" s="185" t="str">
        <f>VLOOKUP(D18,[36]VLOOKUP!D:E,2,0)</f>
        <v>综合股（土地基金）</v>
      </c>
      <c r="C18" s="186" t="s">
        <v>1309</v>
      </c>
      <c r="D18" s="187" t="s">
        <v>1331</v>
      </c>
      <c r="E18" s="188">
        <v>2518</v>
      </c>
      <c r="F18" s="174">
        <v>0</v>
      </c>
      <c r="G18" s="188">
        <v>-2518</v>
      </c>
      <c r="H18" s="174">
        <f t="shared" ref="H18:H46" si="2">E18+G18</f>
        <v>0</v>
      </c>
      <c r="I18" s="186" t="s">
        <v>1332</v>
      </c>
    </row>
    <row r="19" ht="30" customHeight="1" spans="1:9">
      <c r="A19" s="185">
        <v>13</v>
      </c>
      <c r="B19" s="185" t="str">
        <f>VLOOKUP(D19,[36]VLOOKUP!D:E,2,0)</f>
        <v>综合股（土地基金）</v>
      </c>
      <c r="C19" s="186" t="s">
        <v>1309</v>
      </c>
      <c r="D19" s="187" t="s">
        <v>1333</v>
      </c>
      <c r="E19" s="188">
        <v>578</v>
      </c>
      <c r="F19" s="174">
        <v>0</v>
      </c>
      <c r="G19" s="174">
        <v>-578</v>
      </c>
      <c r="H19" s="174">
        <v>0</v>
      </c>
      <c r="I19" s="203"/>
    </row>
    <row r="20" ht="30" customHeight="1" spans="1:9">
      <c r="A20" s="185">
        <v>14</v>
      </c>
      <c r="B20" s="185" t="str">
        <f>VLOOKUP(D20,[36]VLOOKUP!D:E,2,0)</f>
        <v>综合股（土地基金）</v>
      </c>
      <c r="C20" s="186" t="s">
        <v>1309</v>
      </c>
      <c r="D20" s="187" t="s">
        <v>1334</v>
      </c>
      <c r="E20" s="188">
        <v>2265</v>
      </c>
      <c r="F20" s="174">
        <v>0</v>
      </c>
      <c r="G20" s="188">
        <v>-2265</v>
      </c>
      <c r="H20" s="174">
        <f t="shared" si="2"/>
        <v>0</v>
      </c>
      <c r="I20" s="186" t="s">
        <v>1335</v>
      </c>
    </row>
    <row r="21" ht="30" customHeight="1" spans="1:9">
      <c r="A21" s="185">
        <v>15</v>
      </c>
      <c r="B21" s="185" t="str">
        <f>VLOOKUP(D21,[36]VLOOKUP!D:E,2,0)</f>
        <v>综合股（土地基金）</v>
      </c>
      <c r="C21" s="186" t="s">
        <v>1309</v>
      </c>
      <c r="D21" s="187" t="s">
        <v>1336</v>
      </c>
      <c r="E21" s="188">
        <v>2268.12</v>
      </c>
      <c r="F21" s="174">
        <v>0</v>
      </c>
      <c r="G21" s="188">
        <v>-1768.12</v>
      </c>
      <c r="H21" s="174">
        <f t="shared" si="2"/>
        <v>500</v>
      </c>
      <c r="I21" s="186" t="s">
        <v>1337</v>
      </c>
    </row>
    <row r="22" ht="30" customHeight="1" spans="1:9">
      <c r="A22" s="185">
        <v>16</v>
      </c>
      <c r="B22" s="185" t="str">
        <f>VLOOKUP(D22,[36]VLOOKUP!D:E,2,0)</f>
        <v>综合股（土地基金）</v>
      </c>
      <c r="C22" s="186" t="s">
        <v>1309</v>
      </c>
      <c r="D22" s="187" t="s">
        <v>1338</v>
      </c>
      <c r="E22" s="188">
        <v>2534</v>
      </c>
      <c r="F22" s="174">
        <v>0</v>
      </c>
      <c r="G22" s="188">
        <v>0</v>
      </c>
      <c r="H22" s="174">
        <f t="shared" si="2"/>
        <v>2534</v>
      </c>
      <c r="I22" s="186" t="s">
        <v>1339</v>
      </c>
    </row>
    <row r="23" ht="36" spans="1:9">
      <c r="A23" s="185">
        <v>17</v>
      </c>
      <c r="B23" s="185" t="str">
        <f>VLOOKUP(D23,[36]VLOOKUP!D:E,2,0)</f>
        <v>综合股（土地基金）</v>
      </c>
      <c r="C23" s="186" t="s">
        <v>1309</v>
      </c>
      <c r="D23" s="187" t="s">
        <v>1340</v>
      </c>
      <c r="E23" s="188">
        <v>3000</v>
      </c>
      <c r="F23" s="188">
        <v>5935</v>
      </c>
      <c r="G23" s="188">
        <f>400-1500</f>
        <v>-1100</v>
      </c>
      <c r="H23" s="174">
        <f t="shared" si="2"/>
        <v>1900</v>
      </c>
      <c r="I23" s="186" t="s">
        <v>1341</v>
      </c>
    </row>
    <row r="24" ht="30" customHeight="1" spans="1:9">
      <c r="A24" s="185">
        <v>18</v>
      </c>
      <c r="B24" s="185" t="str">
        <f>VLOOKUP(D24,[36]VLOOKUP!D:E,2,0)</f>
        <v>综合股（土地基金）</v>
      </c>
      <c r="C24" s="186" t="s">
        <v>1309</v>
      </c>
      <c r="D24" s="187" t="s">
        <v>1342</v>
      </c>
      <c r="E24" s="188">
        <v>1588.8</v>
      </c>
      <c r="F24" s="174">
        <v>0</v>
      </c>
      <c r="G24" s="188">
        <v>-800</v>
      </c>
      <c r="H24" s="174">
        <f t="shared" si="2"/>
        <v>788.8</v>
      </c>
      <c r="I24" s="186" t="s">
        <v>1343</v>
      </c>
    </row>
    <row r="25" ht="30" customHeight="1" spans="1:9">
      <c r="A25" s="185">
        <v>19</v>
      </c>
      <c r="B25" s="185" t="str">
        <f>VLOOKUP(D25,[36]VLOOKUP!D:E,2,0)</f>
        <v>综合股（土地基金）</v>
      </c>
      <c r="C25" s="186" t="s">
        <v>1309</v>
      </c>
      <c r="D25" s="187" t="s">
        <v>1344</v>
      </c>
      <c r="E25" s="188">
        <v>29.43</v>
      </c>
      <c r="F25" s="174">
        <v>0</v>
      </c>
      <c r="G25" s="188">
        <v>0</v>
      </c>
      <c r="H25" s="174">
        <f t="shared" si="2"/>
        <v>29.43</v>
      </c>
      <c r="I25" s="186" t="s">
        <v>1345</v>
      </c>
    </row>
    <row r="26" ht="30" customHeight="1" spans="1:9">
      <c r="A26" s="185">
        <v>20</v>
      </c>
      <c r="B26" s="185" t="str">
        <f>VLOOKUP(D26,[36]VLOOKUP!D:E,2,0)</f>
        <v>综合股（土地基金）</v>
      </c>
      <c r="C26" s="186" t="s">
        <v>1309</v>
      </c>
      <c r="D26" s="187" t="s">
        <v>1346</v>
      </c>
      <c r="E26" s="188">
        <v>1462.17</v>
      </c>
      <c r="F26" s="174">
        <v>0</v>
      </c>
      <c r="G26" s="188">
        <v>-800</v>
      </c>
      <c r="H26" s="174">
        <f t="shared" si="2"/>
        <v>662.17</v>
      </c>
      <c r="I26" s="186" t="s">
        <v>1347</v>
      </c>
    </row>
    <row r="27" ht="30" customHeight="1" spans="1:9">
      <c r="A27" s="185">
        <v>21</v>
      </c>
      <c r="B27" s="185" t="str">
        <f>VLOOKUP(D27,[36]VLOOKUP!D:E,2,0)</f>
        <v>综合股（土地基金）</v>
      </c>
      <c r="C27" s="186" t="s">
        <v>1309</v>
      </c>
      <c r="D27" s="187" t="s">
        <v>1348</v>
      </c>
      <c r="E27" s="188">
        <v>23.44</v>
      </c>
      <c r="F27" s="174">
        <v>0</v>
      </c>
      <c r="G27" s="188">
        <v>0</v>
      </c>
      <c r="H27" s="174">
        <f t="shared" si="2"/>
        <v>23.44</v>
      </c>
      <c r="I27" s="186" t="s">
        <v>1349</v>
      </c>
    </row>
    <row r="28" ht="30" customHeight="1" spans="1:9">
      <c r="A28" s="185">
        <v>22</v>
      </c>
      <c r="B28" s="185" t="str">
        <f>VLOOKUP(D28,[36]VLOOKUP!D:E,2,0)</f>
        <v>综合股（土地基金）</v>
      </c>
      <c r="C28" s="186" t="s">
        <v>1309</v>
      </c>
      <c r="D28" s="187" t="s">
        <v>1350</v>
      </c>
      <c r="E28" s="188">
        <v>25</v>
      </c>
      <c r="F28" s="174">
        <v>0</v>
      </c>
      <c r="G28" s="188">
        <v>0</v>
      </c>
      <c r="H28" s="174">
        <f t="shared" si="2"/>
        <v>25</v>
      </c>
      <c r="I28" s="186" t="s">
        <v>1351</v>
      </c>
    </row>
    <row r="29" ht="30" customHeight="1" spans="1:9">
      <c r="A29" s="185">
        <v>23</v>
      </c>
      <c r="B29" s="185" t="str">
        <f>VLOOKUP(D29,[36]VLOOKUP!D:E,2,0)</f>
        <v>综合股（土地基金）</v>
      </c>
      <c r="C29" s="186" t="s">
        <v>1309</v>
      </c>
      <c r="D29" s="187" t="s">
        <v>1352</v>
      </c>
      <c r="E29" s="188">
        <v>6.52</v>
      </c>
      <c r="F29" s="188">
        <v>6.8536</v>
      </c>
      <c r="G29" s="188">
        <v>6.8536</v>
      </c>
      <c r="H29" s="174">
        <f t="shared" si="2"/>
        <v>13.3736</v>
      </c>
      <c r="I29" s="186" t="s">
        <v>1353</v>
      </c>
    </row>
    <row r="30" ht="30" customHeight="1" spans="1:9">
      <c r="A30" s="185">
        <v>24</v>
      </c>
      <c r="B30" s="185" t="str">
        <f>VLOOKUP(D30,[36]VLOOKUP!D:E,2,0)</f>
        <v>综合股（土地基金）</v>
      </c>
      <c r="C30" s="186" t="s">
        <v>1309</v>
      </c>
      <c r="D30" s="187" t="s">
        <v>1354</v>
      </c>
      <c r="E30" s="188">
        <v>200</v>
      </c>
      <c r="F30" s="174">
        <v>0</v>
      </c>
      <c r="G30" s="188">
        <v>-100</v>
      </c>
      <c r="H30" s="174">
        <f t="shared" si="2"/>
        <v>100</v>
      </c>
      <c r="I30" s="203"/>
    </row>
    <row r="31" ht="30" customHeight="1" spans="1:9">
      <c r="A31" s="185">
        <v>25</v>
      </c>
      <c r="B31" s="185" t="str">
        <f>VLOOKUP(D31,[36]VLOOKUP!D:E,2,0)</f>
        <v>综合股（土地基金）</v>
      </c>
      <c r="C31" s="186" t="s">
        <v>820</v>
      </c>
      <c r="D31" s="187" t="s">
        <v>1355</v>
      </c>
      <c r="E31" s="188">
        <v>89</v>
      </c>
      <c r="F31" s="174">
        <v>0</v>
      </c>
      <c r="G31" s="188">
        <v>0</v>
      </c>
      <c r="H31" s="174">
        <f t="shared" si="2"/>
        <v>89</v>
      </c>
      <c r="I31" s="186" t="s">
        <v>1356</v>
      </c>
    </row>
    <row r="32" ht="30" customHeight="1" spans="1:9">
      <c r="A32" s="185">
        <v>26</v>
      </c>
      <c r="B32" s="185" t="str">
        <f>VLOOKUP(D32,[36]VLOOKUP!D:E,2,0)</f>
        <v>综合股（土地基金）</v>
      </c>
      <c r="C32" s="186" t="s">
        <v>635</v>
      </c>
      <c r="D32" s="189" t="s">
        <v>1357</v>
      </c>
      <c r="E32" s="188">
        <v>13</v>
      </c>
      <c r="F32" s="174">
        <v>0</v>
      </c>
      <c r="G32" s="188">
        <v>0</v>
      </c>
      <c r="H32" s="174">
        <f t="shared" si="2"/>
        <v>13</v>
      </c>
      <c r="I32" s="192" t="s">
        <v>1358</v>
      </c>
    </row>
    <row r="33" ht="30" customHeight="1" spans="1:9">
      <c r="A33" s="185">
        <v>27</v>
      </c>
      <c r="B33" s="185" t="str">
        <f>VLOOKUP(D33,[36]VLOOKUP!D:E,2,0)</f>
        <v>综合股（土地基金）</v>
      </c>
      <c r="C33" s="186" t="s">
        <v>880</v>
      </c>
      <c r="D33" s="187" t="s">
        <v>1359</v>
      </c>
      <c r="E33" s="188">
        <v>400</v>
      </c>
      <c r="F33" s="174">
        <v>0</v>
      </c>
      <c r="G33" s="188">
        <v>-200</v>
      </c>
      <c r="H33" s="174">
        <f t="shared" si="2"/>
        <v>200</v>
      </c>
      <c r="I33" s="186" t="s">
        <v>1360</v>
      </c>
    </row>
    <row r="34" ht="30" customHeight="1" spans="1:9">
      <c r="A34" s="185">
        <v>28</v>
      </c>
      <c r="B34" s="185" t="str">
        <f>VLOOKUP(D34,[36]VLOOKUP!D:E,2,0)</f>
        <v>综合股（土地基金）</v>
      </c>
      <c r="C34" s="186" t="s">
        <v>880</v>
      </c>
      <c r="D34" s="187" t="s">
        <v>1361</v>
      </c>
      <c r="E34" s="188">
        <v>801.55</v>
      </c>
      <c r="F34" s="174">
        <v>0</v>
      </c>
      <c r="G34" s="188">
        <v>-801.55</v>
      </c>
      <c r="H34" s="174">
        <f t="shared" si="2"/>
        <v>0</v>
      </c>
      <c r="I34" s="186" t="s">
        <v>1362</v>
      </c>
    </row>
    <row r="35" ht="30" customHeight="1" spans="1:9">
      <c r="A35" s="185">
        <v>29</v>
      </c>
      <c r="B35" s="185" t="str">
        <f>VLOOKUP(D35,[36]VLOOKUP!D:E,2,0)</f>
        <v>综合股（土地基金）</v>
      </c>
      <c r="C35" s="186" t="s">
        <v>635</v>
      </c>
      <c r="D35" s="189" t="s">
        <v>1363</v>
      </c>
      <c r="E35" s="190">
        <v>474.8</v>
      </c>
      <c r="F35" s="174">
        <v>0</v>
      </c>
      <c r="G35" s="188">
        <v>-274.8</v>
      </c>
      <c r="H35" s="174">
        <f t="shared" si="2"/>
        <v>200</v>
      </c>
      <c r="I35" s="192" t="s">
        <v>1364</v>
      </c>
    </row>
    <row r="36" ht="30" customHeight="1" spans="1:9">
      <c r="A36" s="185">
        <v>30</v>
      </c>
      <c r="B36" s="185" t="str">
        <f>VLOOKUP(D36,[36]VLOOKUP!D:E,2,0)</f>
        <v>综合股（土地基金）</v>
      </c>
      <c r="C36" s="186" t="s">
        <v>1365</v>
      </c>
      <c r="D36" s="187" t="s">
        <v>1366</v>
      </c>
      <c r="E36" s="188">
        <v>700</v>
      </c>
      <c r="F36" s="174">
        <v>0</v>
      </c>
      <c r="G36" s="188">
        <v>-500</v>
      </c>
      <c r="H36" s="174">
        <f t="shared" si="2"/>
        <v>200</v>
      </c>
      <c r="I36" s="186"/>
    </row>
    <row r="37" ht="30" customHeight="1" spans="1:9">
      <c r="A37" s="185">
        <v>31</v>
      </c>
      <c r="B37" s="185" t="str">
        <f>VLOOKUP(D37,[36]VLOOKUP!D:E,2,0)</f>
        <v>综合股（土地基金）</v>
      </c>
      <c r="C37" s="186" t="s">
        <v>1365</v>
      </c>
      <c r="D37" s="187" t="s">
        <v>1367</v>
      </c>
      <c r="E37" s="188">
        <v>3000</v>
      </c>
      <c r="F37" s="174">
        <v>0</v>
      </c>
      <c r="G37" s="188">
        <v>-500</v>
      </c>
      <c r="H37" s="174">
        <f t="shared" si="2"/>
        <v>2500</v>
      </c>
      <c r="I37" s="186" t="s">
        <v>1368</v>
      </c>
    </row>
    <row r="38" ht="30" customHeight="1" spans="1:9">
      <c r="A38" s="185">
        <v>32</v>
      </c>
      <c r="B38" s="185" t="str">
        <f>VLOOKUP(D38,[36]VLOOKUP!D:E,2,0)</f>
        <v>综合股（土地基金）</v>
      </c>
      <c r="C38" s="186" t="s">
        <v>1365</v>
      </c>
      <c r="D38" s="187" t="s">
        <v>1369</v>
      </c>
      <c r="E38" s="188">
        <v>280</v>
      </c>
      <c r="F38" s="174">
        <v>0</v>
      </c>
      <c r="G38" s="188">
        <v>0</v>
      </c>
      <c r="H38" s="174">
        <f t="shared" si="2"/>
        <v>280</v>
      </c>
      <c r="I38" s="192" t="s">
        <v>1370</v>
      </c>
    </row>
    <row r="39" ht="30" customHeight="1" spans="1:9">
      <c r="A39" s="185">
        <v>33</v>
      </c>
      <c r="B39" s="185" t="str">
        <f>VLOOKUP(D39,[36]VLOOKUP!D:E,2,0)</f>
        <v>综合股（土地基金）</v>
      </c>
      <c r="C39" s="186" t="s">
        <v>1371</v>
      </c>
      <c r="D39" s="187" t="s">
        <v>1372</v>
      </c>
      <c r="E39" s="188">
        <v>40</v>
      </c>
      <c r="F39" s="174">
        <v>0</v>
      </c>
      <c r="G39" s="188">
        <v>0</v>
      </c>
      <c r="H39" s="174">
        <f t="shared" si="2"/>
        <v>40</v>
      </c>
      <c r="I39" s="192" t="s">
        <v>1373</v>
      </c>
    </row>
    <row r="40" ht="30" customHeight="1" spans="1:9">
      <c r="A40" s="185">
        <v>34</v>
      </c>
      <c r="B40" s="185" t="str">
        <f>VLOOKUP(D40,[36]VLOOKUP!D:E,2,0)</f>
        <v>综合股（土地基金）</v>
      </c>
      <c r="C40" s="186" t="s">
        <v>837</v>
      </c>
      <c r="D40" s="187" t="s">
        <v>1374</v>
      </c>
      <c r="E40" s="188">
        <v>53.36</v>
      </c>
      <c r="F40" s="174">
        <v>0</v>
      </c>
      <c r="G40" s="188">
        <v>0</v>
      </c>
      <c r="H40" s="174">
        <f t="shared" si="2"/>
        <v>53.36</v>
      </c>
      <c r="I40" s="186" t="s">
        <v>1375</v>
      </c>
    </row>
    <row r="41" ht="30" customHeight="1" spans="1:9">
      <c r="A41" s="185">
        <v>35</v>
      </c>
      <c r="B41" s="185" t="str">
        <f>VLOOKUP(D41,[36]VLOOKUP!D:E,2,0)</f>
        <v>综合股（土地基金）</v>
      </c>
      <c r="C41" s="186" t="s">
        <v>1376</v>
      </c>
      <c r="D41" s="187" t="s">
        <v>1377</v>
      </c>
      <c r="E41" s="188">
        <v>45</v>
      </c>
      <c r="F41" s="174">
        <v>0</v>
      </c>
      <c r="G41" s="188">
        <v>0</v>
      </c>
      <c r="H41" s="174">
        <f t="shared" si="2"/>
        <v>45</v>
      </c>
      <c r="I41" s="186" t="s">
        <v>1378</v>
      </c>
    </row>
    <row r="42" ht="120" spans="1:9">
      <c r="A42" s="185">
        <v>36</v>
      </c>
      <c r="B42" s="185" t="str">
        <f>VLOOKUP(D42,[36]VLOOKUP!D:E,2,0)</f>
        <v>金融股</v>
      </c>
      <c r="C42" s="186" t="s">
        <v>646</v>
      </c>
      <c r="D42" s="191" t="s">
        <v>1379</v>
      </c>
      <c r="E42" s="174">
        <v>5000</v>
      </c>
      <c r="F42" s="188">
        <v>4447</v>
      </c>
      <c r="G42" s="188">
        <v>4447</v>
      </c>
      <c r="H42" s="174">
        <f t="shared" si="2"/>
        <v>9447</v>
      </c>
      <c r="I42" s="186" t="s">
        <v>1380</v>
      </c>
    </row>
    <row r="43" ht="30" customHeight="1" spans="1:9">
      <c r="A43" s="185">
        <v>37</v>
      </c>
      <c r="B43" s="185" t="str">
        <f>VLOOKUP(D43,[36]VLOOKUP!D:E,2,0)</f>
        <v>社保股</v>
      </c>
      <c r="C43" s="186" t="s">
        <v>759</v>
      </c>
      <c r="D43" s="192" t="s">
        <v>1381</v>
      </c>
      <c r="E43" s="180">
        <v>121</v>
      </c>
      <c r="F43" s="174">
        <v>0</v>
      </c>
      <c r="G43" s="188">
        <v>0</v>
      </c>
      <c r="H43" s="174">
        <f t="shared" si="2"/>
        <v>121</v>
      </c>
      <c r="I43" s="204"/>
    </row>
    <row r="44" ht="30" customHeight="1" spans="1:9">
      <c r="A44" s="185">
        <v>38</v>
      </c>
      <c r="B44" s="185" t="str">
        <f>VLOOKUP(D44,[36]VLOOKUP!D:E,2,0)</f>
        <v>综合股（土地基金）</v>
      </c>
      <c r="C44" s="186" t="s">
        <v>880</v>
      </c>
      <c r="D44" s="193" t="s">
        <v>1382</v>
      </c>
      <c r="E44" s="194">
        <v>0</v>
      </c>
      <c r="F44" s="194">
        <v>49.36</v>
      </c>
      <c r="G44" s="194">
        <v>49.36</v>
      </c>
      <c r="H44" s="174">
        <f t="shared" si="2"/>
        <v>49.36</v>
      </c>
      <c r="I44" s="186" t="s">
        <v>1383</v>
      </c>
    </row>
    <row r="45" ht="36" spans="1:9">
      <c r="A45" s="185">
        <v>39</v>
      </c>
      <c r="B45" s="185" t="str">
        <f>VLOOKUP(D45,[36]VLOOKUP!D:E,2,0)</f>
        <v>综合股（土地基金）</v>
      </c>
      <c r="C45" s="186" t="s">
        <v>1309</v>
      </c>
      <c r="D45" s="187" t="s">
        <v>1384</v>
      </c>
      <c r="E45" s="195">
        <v>0</v>
      </c>
      <c r="F45" s="195">
        <v>26589.96</v>
      </c>
      <c r="G45" s="195">
        <v>0</v>
      </c>
      <c r="H45" s="174">
        <f t="shared" si="2"/>
        <v>0</v>
      </c>
      <c r="I45" s="186" t="s">
        <v>1385</v>
      </c>
    </row>
    <row r="46" ht="48" spans="1:9">
      <c r="A46" s="185">
        <v>40</v>
      </c>
      <c r="B46" s="185" t="str">
        <f>VLOOKUP(D46,[36]VLOOKUP!D:E,2,0)</f>
        <v>综合股（土地基金）</v>
      </c>
      <c r="C46" s="186" t="s">
        <v>1309</v>
      </c>
      <c r="D46" s="187" t="s">
        <v>1386</v>
      </c>
      <c r="E46" s="195">
        <v>0</v>
      </c>
      <c r="F46" s="195">
        <v>6771.12</v>
      </c>
      <c r="G46" s="195">
        <v>0</v>
      </c>
      <c r="H46" s="174">
        <f t="shared" si="2"/>
        <v>0</v>
      </c>
      <c r="I46" s="186" t="s">
        <v>1387</v>
      </c>
    </row>
    <row r="47" s="159" customFormat="1" ht="30" customHeight="1" spans="1:9">
      <c r="A47" s="181" t="s">
        <v>1388</v>
      </c>
      <c r="B47" s="182"/>
      <c r="C47" s="182"/>
      <c r="D47" s="183"/>
      <c r="E47" s="184">
        <f>SUM(E9:E46)</f>
        <v>39852.73</v>
      </c>
      <c r="F47" s="184">
        <f>SUM(F9:F46)</f>
        <v>55903.8436</v>
      </c>
      <c r="G47" s="184">
        <f t="shared" ref="G47:H47" si="3">SUM(G9:G46)</f>
        <v>-16920.2564</v>
      </c>
      <c r="H47" s="184">
        <f t="shared" si="3"/>
        <v>22932.4736</v>
      </c>
      <c r="I47" s="202"/>
    </row>
    <row r="48" ht="30" customHeight="1" spans="1:9">
      <c r="A48" s="185">
        <v>41</v>
      </c>
      <c r="B48" s="185" t="str">
        <f>VLOOKUP(D48,[36]VLOOKUP!D:E,2,0)</f>
        <v>工贸股</v>
      </c>
      <c r="C48" s="196" t="s">
        <v>880</v>
      </c>
      <c r="D48" s="197" t="s">
        <v>1389</v>
      </c>
      <c r="E48" s="188">
        <v>3000</v>
      </c>
      <c r="F48" s="174">
        <v>0</v>
      </c>
      <c r="G48" s="188">
        <v>-1943.18</v>
      </c>
      <c r="H48" s="174">
        <f t="shared" ref="H48:H61" si="4">E48+G48</f>
        <v>1056.82</v>
      </c>
      <c r="I48" s="205"/>
    </row>
    <row r="49" ht="30" customHeight="1" spans="1:9">
      <c r="A49" s="185">
        <v>42</v>
      </c>
      <c r="B49" s="185" t="str">
        <f>VLOOKUP(D49,[36]VLOOKUP!D:E,2,0)</f>
        <v>经建股</v>
      </c>
      <c r="C49" s="186" t="s">
        <v>880</v>
      </c>
      <c r="D49" s="197" t="s">
        <v>1390</v>
      </c>
      <c r="E49" s="188">
        <v>500</v>
      </c>
      <c r="F49" s="188"/>
      <c r="G49" s="188">
        <v>-200</v>
      </c>
      <c r="H49" s="174">
        <f t="shared" si="4"/>
        <v>300</v>
      </c>
      <c r="I49" s="186" t="s">
        <v>1391</v>
      </c>
    </row>
    <row r="50" ht="30" customHeight="1" spans="1:9">
      <c r="A50" s="185">
        <v>43</v>
      </c>
      <c r="B50" s="185" t="str">
        <f>VLOOKUP(D50,[36]VLOOKUP!D:E,2,0)</f>
        <v>经建股</v>
      </c>
      <c r="C50" s="186" t="s">
        <v>880</v>
      </c>
      <c r="D50" s="197" t="s">
        <v>1392</v>
      </c>
      <c r="E50" s="188">
        <v>500</v>
      </c>
      <c r="F50" s="188"/>
      <c r="G50" s="188">
        <v>-200</v>
      </c>
      <c r="H50" s="174">
        <f t="shared" si="4"/>
        <v>300</v>
      </c>
      <c r="I50" s="186" t="s">
        <v>1391</v>
      </c>
    </row>
    <row r="51" ht="72" spans="1:9">
      <c r="A51" s="185">
        <v>44</v>
      </c>
      <c r="B51" s="185" t="str">
        <f>VLOOKUP(D51,[36]VLOOKUP!D:E,2,0)</f>
        <v>综合股（土地基金）</v>
      </c>
      <c r="C51" s="186" t="s">
        <v>1393</v>
      </c>
      <c r="D51" s="187" t="s">
        <v>1394</v>
      </c>
      <c r="E51" s="188">
        <v>32</v>
      </c>
      <c r="F51" s="174">
        <v>0</v>
      </c>
      <c r="G51" s="188">
        <v>0</v>
      </c>
      <c r="H51" s="174">
        <f t="shared" si="4"/>
        <v>32</v>
      </c>
      <c r="I51" s="186" t="s">
        <v>1395</v>
      </c>
    </row>
    <row r="52" ht="168" spans="1:9">
      <c r="A52" s="185">
        <v>45</v>
      </c>
      <c r="B52" s="185" t="str">
        <f>VLOOKUP(D52,[36]VLOOKUP!D:E,2,0)</f>
        <v>综合股（土地基金）</v>
      </c>
      <c r="C52" s="186" t="s">
        <v>1393</v>
      </c>
      <c r="D52" s="198" t="s">
        <v>1396</v>
      </c>
      <c r="E52" s="188">
        <v>400</v>
      </c>
      <c r="F52" s="174">
        <v>0</v>
      </c>
      <c r="G52" s="188">
        <v>-200</v>
      </c>
      <c r="H52" s="174">
        <f t="shared" si="4"/>
        <v>200</v>
      </c>
      <c r="I52" s="186" t="s">
        <v>1397</v>
      </c>
    </row>
    <row r="53" ht="96" spans="1:9">
      <c r="A53" s="185">
        <v>46</v>
      </c>
      <c r="B53" s="185" t="str">
        <f>VLOOKUP(D53,[36]VLOOKUP!D:E,2,0)</f>
        <v>综合股（土地基金）</v>
      </c>
      <c r="C53" s="186" t="s">
        <v>1393</v>
      </c>
      <c r="D53" s="187" t="s">
        <v>1398</v>
      </c>
      <c r="E53" s="188">
        <v>51</v>
      </c>
      <c r="F53" s="174">
        <v>0</v>
      </c>
      <c r="G53" s="188">
        <v>0</v>
      </c>
      <c r="H53" s="174">
        <f t="shared" si="4"/>
        <v>51</v>
      </c>
      <c r="I53" s="186" t="s">
        <v>1399</v>
      </c>
    </row>
    <row r="54" ht="96" spans="1:9">
      <c r="A54" s="185">
        <v>47</v>
      </c>
      <c r="B54" s="185" t="str">
        <f>VLOOKUP(D54,[36]VLOOKUP!D:E,2,0)</f>
        <v>综合股（土地基金）</v>
      </c>
      <c r="C54" s="186" t="s">
        <v>1393</v>
      </c>
      <c r="D54" s="187" t="s">
        <v>1400</v>
      </c>
      <c r="E54" s="188">
        <v>5</v>
      </c>
      <c r="F54" s="174">
        <v>0</v>
      </c>
      <c r="G54" s="188">
        <v>0</v>
      </c>
      <c r="H54" s="174">
        <f t="shared" si="4"/>
        <v>5</v>
      </c>
      <c r="I54" s="186" t="s">
        <v>1401</v>
      </c>
    </row>
    <row r="55" ht="96" spans="1:9">
      <c r="A55" s="185">
        <v>48</v>
      </c>
      <c r="B55" s="185" t="str">
        <f>VLOOKUP(D55,[36]VLOOKUP!D:E,2,0)</f>
        <v>综合股（土地基金）</v>
      </c>
      <c r="C55" s="186" t="s">
        <v>1393</v>
      </c>
      <c r="D55" s="187" t="s">
        <v>1402</v>
      </c>
      <c r="E55" s="188">
        <v>26</v>
      </c>
      <c r="F55" s="174">
        <v>0</v>
      </c>
      <c r="G55" s="188">
        <v>0</v>
      </c>
      <c r="H55" s="174">
        <f t="shared" si="4"/>
        <v>26</v>
      </c>
      <c r="I55" s="186" t="s">
        <v>1403</v>
      </c>
    </row>
    <row r="56" ht="84" spans="1:9">
      <c r="A56" s="185">
        <v>49</v>
      </c>
      <c r="B56" s="185" t="str">
        <f>VLOOKUP(D56,[36]VLOOKUP!D:E,2,0)</f>
        <v>综合股（土地基金）</v>
      </c>
      <c r="C56" s="186" t="s">
        <v>1393</v>
      </c>
      <c r="D56" s="187" t="s">
        <v>1404</v>
      </c>
      <c r="E56" s="188">
        <v>12</v>
      </c>
      <c r="F56" s="174">
        <v>0</v>
      </c>
      <c r="G56" s="188">
        <v>0</v>
      </c>
      <c r="H56" s="174">
        <f t="shared" si="4"/>
        <v>12</v>
      </c>
      <c r="I56" s="186" t="s">
        <v>1405</v>
      </c>
    </row>
    <row r="57" ht="30" customHeight="1" spans="1:9">
      <c r="A57" s="185">
        <v>50</v>
      </c>
      <c r="B57" s="185" t="str">
        <f>VLOOKUP(D57,[36]VLOOKUP!D:E,2,0)</f>
        <v>综合股（土地基金）</v>
      </c>
      <c r="C57" s="186" t="s">
        <v>880</v>
      </c>
      <c r="D57" s="187" t="s">
        <v>1406</v>
      </c>
      <c r="E57" s="188">
        <v>79.62</v>
      </c>
      <c r="F57" s="174">
        <v>0</v>
      </c>
      <c r="G57" s="188">
        <v>0</v>
      </c>
      <c r="H57" s="174">
        <f t="shared" si="4"/>
        <v>79.62</v>
      </c>
      <c r="I57" s="186" t="s">
        <v>1407</v>
      </c>
    </row>
    <row r="58" ht="30" customHeight="1" spans="1:9">
      <c r="A58" s="185">
        <v>51</v>
      </c>
      <c r="B58" s="185" t="str">
        <f>VLOOKUP(D58,[36]VLOOKUP!D:E,2,0)</f>
        <v>综合股（土地基金）</v>
      </c>
      <c r="C58" s="186" t="s">
        <v>1371</v>
      </c>
      <c r="D58" s="187" t="s">
        <v>1408</v>
      </c>
      <c r="E58" s="188">
        <v>100</v>
      </c>
      <c r="F58" s="174">
        <v>0</v>
      </c>
      <c r="G58" s="188">
        <v>0</v>
      </c>
      <c r="H58" s="174">
        <f t="shared" si="4"/>
        <v>100</v>
      </c>
      <c r="I58" s="186" t="s">
        <v>1409</v>
      </c>
    </row>
    <row r="59" ht="36" spans="1:9">
      <c r="A59" s="185">
        <v>52</v>
      </c>
      <c r="B59" s="185" t="str">
        <f>VLOOKUP(D59,[36]VLOOKUP!D:E,2,0)</f>
        <v>综合股（土地基金）</v>
      </c>
      <c r="C59" s="186" t="s">
        <v>1393</v>
      </c>
      <c r="D59" s="187" t="s">
        <v>1410</v>
      </c>
      <c r="E59" s="188">
        <v>0</v>
      </c>
      <c r="F59" s="188">
        <v>21.36</v>
      </c>
      <c r="G59" s="188">
        <v>21.36</v>
      </c>
      <c r="H59" s="174">
        <f t="shared" si="4"/>
        <v>21.36</v>
      </c>
      <c r="I59" s="186" t="s">
        <v>1411</v>
      </c>
    </row>
    <row r="60" ht="30" customHeight="1" spans="1:9">
      <c r="A60" s="185">
        <v>53</v>
      </c>
      <c r="B60" s="185" t="str">
        <f>VLOOKUP(D60,[36]VLOOKUP!D:E,2,0)</f>
        <v>综合股（土地基金）</v>
      </c>
      <c r="C60" s="186" t="s">
        <v>1393</v>
      </c>
      <c r="D60" s="187" t="s">
        <v>1412</v>
      </c>
      <c r="E60" s="188">
        <v>0</v>
      </c>
      <c r="F60" s="188">
        <v>0.16</v>
      </c>
      <c r="G60" s="188">
        <v>0.16</v>
      </c>
      <c r="H60" s="174">
        <f t="shared" si="4"/>
        <v>0.16</v>
      </c>
      <c r="I60" s="186" t="s">
        <v>1413</v>
      </c>
    </row>
    <row r="61" ht="48" spans="1:9">
      <c r="A61" s="185">
        <v>54</v>
      </c>
      <c r="B61" s="185" t="str">
        <f>VLOOKUP(D61,[36]VLOOKUP!D:E,2,0)</f>
        <v>综合股（土地基金）</v>
      </c>
      <c r="C61" s="186" t="s">
        <v>1309</v>
      </c>
      <c r="D61" s="187" t="s">
        <v>1414</v>
      </c>
      <c r="E61" s="195">
        <v>0</v>
      </c>
      <c r="F61" s="195">
        <f>11839.9524+34200</f>
        <v>46039.9524</v>
      </c>
      <c r="G61" s="195">
        <v>8239.212</v>
      </c>
      <c r="H61" s="174">
        <f t="shared" si="4"/>
        <v>8239.212</v>
      </c>
      <c r="I61" s="186" t="s">
        <v>1415</v>
      </c>
    </row>
    <row r="62" s="159" customFormat="1" ht="30" customHeight="1" spans="1:9">
      <c r="A62" s="181" t="s">
        <v>1416</v>
      </c>
      <c r="B62" s="182"/>
      <c r="C62" s="182"/>
      <c r="D62" s="183"/>
      <c r="E62" s="184">
        <f>SUM(E48:E61)</f>
        <v>4705.62</v>
      </c>
      <c r="F62" s="184">
        <f t="shared" ref="F62:H62" si="5">SUM(F48:F61)</f>
        <v>46061.4724</v>
      </c>
      <c r="G62" s="184">
        <f t="shared" si="5"/>
        <v>5717.552</v>
      </c>
      <c r="H62" s="184">
        <f t="shared" si="5"/>
        <v>10423.172</v>
      </c>
      <c r="I62" s="202"/>
    </row>
    <row r="63" ht="30" customHeight="1" spans="1:9">
      <c r="A63" s="185">
        <v>55</v>
      </c>
      <c r="B63" s="185" t="str">
        <f>VLOOKUP(D63,[36]VLOOKUP!D:E,2,0)</f>
        <v>工贸股</v>
      </c>
      <c r="C63" s="196" t="s">
        <v>880</v>
      </c>
      <c r="D63" s="197" t="s">
        <v>1417</v>
      </c>
      <c r="E63" s="188">
        <v>82.94</v>
      </c>
      <c r="F63" s="174">
        <v>0</v>
      </c>
      <c r="G63" s="188">
        <v>0</v>
      </c>
      <c r="H63" s="174">
        <f t="shared" ref="H63:H126" si="6">E63+G63</f>
        <v>82.94</v>
      </c>
      <c r="I63" s="205"/>
    </row>
    <row r="64" ht="30" customHeight="1" spans="1:9">
      <c r="A64" s="185">
        <v>56</v>
      </c>
      <c r="B64" s="185" t="str">
        <f>VLOOKUP(D64,[36]VLOOKUP!D:E,2,0)</f>
        <v>经建股</v>
      </c>
      <c r="C64" s="186" t="s">
        <v>656</v>
      </c>
      <c r="D64" s="186" t="s">
        <v>1418</v>
      </c>
      <c r="E64" s="188">
        <v>20</v>
      </c>
      <c r="F64" s="174">
        <v>0</v>
      </c>
      <c r="G64" s="188">
        <v>0</v>
      </c>
      <c r="H64" s="174">
        <f t="shared" si="6"/>
        <v>20</v>
      </c>
      <c r="I64" s="205"/>
    </row>
    <row r="65" ht="30" customHeight="1" spans="1:9">
      <c r="A65" s="185">
        <v>57</v>
      </c>
      <c r="B65" s="185" t="str">
        <f>VLOOKUP(D65,[36]VLOOKUP!D:E,2,0)</f>
        <v>经建股</v>
      </c>
      <c r="C65" s="186" t="s">
        <v>656</v>
      </c>
      <c r="D65" s="186" t="s">
        <v>1419</v>
      </c>
      <c r="E65" s="188">
        <v>60</v>
      </c>
      <c r="F65" s="174">
        <v>0</v>
      </c>
      <c r="G65" s="188">
        <v>0</v>
      </c>
      <c r="H65" s="174">
        <f t="shared" si="6"/>
        <v>60</v>
      </c>
      <c r="I65" s="205"/>
    </row>
    <row r="66" ht="30" customHeight="1" spans="1:9">
      <c r="A66" s="185">
        <v>58</v>
      </c>
      <c r="B66" s="185" t="str">
        <f>VLOOKUP(D66,[36]VLOOKUP!D:E,2,0)</f>
        <v>经建股</v>
      </c>
      <c r="C66" s="186" t="s">
        <v>656</v>
      </c>
      <c r="D66" s="186" t="s">
        <v>1420</v>
      </c>
      <c r="E66" s="188">
        <v>123.76</v>
      </c>
      <c r="F66" s="174">
        <v>0</v>
      </c>
      <c r="G66" s="188">
        <v>0</v>
      </c>
      <c r="H66" s="174">
        <f t="shared" si="6"/>
        <v>123.76</v>
      </c>
      <c r="I66" s="205"/>
    </row>
    <row r="67" ht="30" customHeight="1" spans="1:9">
      <c r="A67" s="185">
        <v>59</v>
      </c>
      <c r="B67" s="185" t="str">
        <f>VLOOKUP(D67,[36]VLOOKUP!D:E,2,0)</f>
        <v>经建股</v>
      </c>
      <c r="C67" s="186" t="s">
        <v>656</v>
      </c>
      <c r="D67" s="186" t="s">
        <v>1421</v>
      </c>
      <c r="E67" s="188">
        <v>121.82</v>
      </c>
      <c r="F67" s="174">
        <v>0</v>
      </c>
      <c r="G67" s="188">
        <v>0</v>
      </c>
      <c r="H67" s="174">
        <f t="shared" si="6"/>
        <v>121.82</v>
      </c>
      <c r="I67" s="205"/>
    </row>
    <row r="68" ht="30" customHeight="1" spans="1:9">
      <c r="A68" s="185">
        <v>60</v>
      </c>
      <c r="B68" s="185" t="str">
        <f>VLOOKUP(D68,[36]VLOOKUP!D:E,2,0)</f>
        <v>经建股</v>
      </c>
      <c r="C68" s="186" t="s">
        <v>656</v>
      </c>
      <c r="D68" s="186" t="s">
        <v>1422</v>
      </c>
      <c r="E68" s="188">
        <v>95</v>
      </c>
      <c r="F68" s="174">
        <v>0</v>
      </c>
      <c r="G68" s="188">
        <v>0</v>
      </c>
      <c r="H68" s="174">
        <f t="shared" si="6"/>
        <v>95</v>
      </c>
      <c r="I68" s="205"/>
    </row>
    <row r="69" ht="30" customHeight="1" spans="1:9">
      <c r="A69" s="185">
        <v>61</v>
      </c>
      <c r="B69" s="185" t="str">
        <f>VLOOKUP(D69,[36]VLOOKUP!D:E,2,0)</f>
        <v>经建股</v>
      </c>
      <c r="C69" s="186" t="s">
        <v>686</v>
      </c>
      <c r="D69" s="186" t="s">
        <v>1423</v>
      </c>
      <c r="E69" s="188">
        <f>361.67-161.13-50</f>
        <v>150.54</v>
      </c>
      <c r="F69" s="174">
        <v>0</v>
      </c>
      <c r="G69" s="188">
        <v>-43.29</v>
      </c>
      <c r="H69" s="174">
        <f t="shared" si="6"/>
        <v>107.25</v>
      </c>
      <c r="I69" s="186" t="s">
        <v>1424</v>
      </c>
    </row>
    <row r="70" ht="30" customHeight="1" spans="1:9">
      <c r="A70" s="185">
        <v>62</v>
      </c>
      <c r="B70" s="185" t="str">
        <f>VLOOKUP(D70,[36]VLOOKUP!D:E,2,0)</f>
        <v>经建股</v>
      </c>
      <c r="C70" s="186" t="s">
        <v>686</v>
      </c>
      <c r="D70" s="186" t="s">
        <v>1425</v>
      </c>
      <c r="E70" s="188">
        <v>87.70533</v>
      </c>
      <c r="F70" s="174">
        <v>0</v>
      </c>
      <c r="G70" s="188">
        <v>0</v>
      </c>
      <c r="H70" s="174">
        <f t="shared" si="6"/>
        <v>87.70533</v>
      </c>
      <c r="I70" s="205"/>
    </row>
    <row r="71" ht="30" customHeight="1" spans="1:9">
      <c r="A71" s="185">
        <v>63</v>
      </c>
      <c r="B71" s="185" t="str">
        <f>VLOOKUP(D71,[36]VLOOKUP!D:E,2,0)</f>
        <v>经建股</v>
      </c>
      <c r="C71" s="186" t="s">
        <v>686</v>
      </c>
      <c r="D71" s="186" t="s">
        <v>1426</v>
      </c>
      <c r="E71" s="188">
        <v>150</v>
      </c>
      <c r="F71" s="174">
        <v>0</v>
      </c>
      <c r="G71" s="188">
        <v>0</v>
      </c>
      <c r="H71" s="174">
        <f t="shared" si="6"/>
        <v>150</v>
      </c>
      <c r="I71" s="205"/>
    </row>
    <row r="72" ht="48" spans="1:9">
      <c r="A72" s="185">
        <v>64</v>
      </c>
      <c r="B72" s="185" t="str">
        <f>VLOOKUP(D72,[36]VLOOKUP!D:E,2,0)</f>
        <v>经建股</v>
      </c>
      <c r="C72" s="186" t="s">
        <v>1427</v>
      </c>
      <c r="D72" s="186" t="s">
        <v>1428</v>
      </c>
      <c r="E72" s="188">
        <f>3000+1500+500</f>
        <v>5000</v>
      </c>
      <c r="F72" s="174">
        <v>0</v>
      </c>
      <c r="G72" s="188">
        <v>314</v>
      </c>
      <c r="H72" s="174">
        <f t="shared" si="6"/>
        <v>5314</v>
      </c>
      <c r="I72" s="186" t="s">
        <v>1429</v>
      </c>
    </row>
    <row r="73" ht="36" spans="1:9">
      <c r="A73" s="185">
        <v>65</v>
      </c>
      <c r="B73" s="185" t="str">
        <f>VLOOKUP(D73,[36]VLOOKUP!D:E,2,0)</f>
        <v>经建股</v>
      </c>
      <c r="C73" s="186" t="s">
        <v>1427</v>
      </c>
      <c r="D73" s="186" t="s">
        <v>1430</v>
      </c>
      <c r="E73" s="188">
        <v>1594.82</v>
      </c>
      <c r="F73" s="174">
        <v>0</v>
      </c>
      <c r="G73" s="188">
        <v>0</v>
      </c>
      <c r="H73" s="174">
        <f t="shared" si="6"/>
        <v>1594.82</v>
      </c>
      <c r="I73" s="205"/>
    </row>
    <row r="74" ht="36" spans="1:9">
      <c r="A74" s="185">
        <v>66</v>
      </c>
      <c r="B74" s="185" t="str">
        <f>VLOOKUP(D74,[36]VLOOKUP!D:E,2,0)</f>
        <v>经建股</v>
      </c>
      <c r="C74" s="186" t="s">
        <v>1427</v>
      </c>
      <c r="D74" s="186" t="s">
        <v>1431</v>
      </c>
      <c r="E74" s="188">
        <f>500+4000+500</f>
        <v>5000</v>
      </c>
      <c r="F74" s="174">
        <v>0</v>
      </c>
      <c r="G74" s="188">
        <v>-4672.539117</v>
      </c>
      <c r="H74" s="174">
        <f t="shared" si="6"/>
        <v>327.460883</v>
      </c>
      <c r="I74" s="186" t="s">
        <v>1432</v>
      </c>
    </row>
    <row r="75" ht="30" customHeight="1" spans="1:9">
      <c r="A75" s="185">
        <v>67</v>
      </c>
      <c r="B75" s="185" t="str">
        <f>VLOOKUP(D75,[36]VLOOKUP!D:E,2,0)</f>
        <v>经建股</v>
      </c>
      <c r="C75" s="186" t="s">
        <v>646</v>
      </c>
      <c r="D75" s="186" t="s">
        <v>1433</v>
      </c>
      <c r="E75" s="188">
        <v>124.03</v>
      </c>
      <c r="F75" s="174">
        <v>0</v>
      </c>
      <c r="G75" s="188">
        <v>0</v>
      </c>
      <c r="H75" s="174">
        <f t="shared" si="6"/>
        <v>124.03</v>
      </c>
      <c r="I75" s="213"/>
    </row>
    <row r="76" ht="30" customHeight="1" spans="1:9">
      <c r="A76" s="185">
        <v>68</v>
      </c>
      <c r="B76" s="185" t="str">
        <f>VLOOKUP(D76,[36]VLOOKUP!D:E,2,0)</f>
        <v>经建股</v>
      </c>
      <c r="C76" s="186" t="s">
        <v>646</v>
      </c>
      <c r="D76" s="186" t="s">
        <v>1434</v>
      </c>
      <c r="E76" s="188">
        <v>500</v>
      </c>
      <c r="F76" s="188">
        <v>500</v>
      </c>
      <c r="G76" s="188">
        <v>0</v>
      </c>
      <c r="H76" s="174">
        <f t="shared" si="6"/>
        <v>500</v>
      </c>
      <c r="I76" s="213" t="s">
        <v>1435</v>
      </c>
    </row>
    <row r="77" ht="30" customHeight="1" spans="1:9">
      <c r="A77" s="185">
        <v>69</v>
      </c>
      <c r="B77" s="185" t="str">
        <f>VLOOKUP(D77,[36]VLOOKUP!D:E,2,0)</f>
        <v>经建股</v>
      </c>
      <c r="C77" s="186" t="s">
        <v>646</v>
      </c>
      <c r="D77" s="186" t="s">
        <v>1436</v>
      </c>
      <c r="E77" s="188">
        <v>500</v>
      </c>
      <c r="F77" s="188"/>
      <c r="G77" s="188">
        <v>-500</v>
      </c>
      <c r="H77" s="174">
        <f t="shared" si="6"/>
        <v>0</v>
      </c>
      <c r="I77" s="213"/>
    </row>
    <row r="78" ht="30" customHeight="1" spans="1:9">
      <c r="A78" s="185">
        <v>70</v>
      </c>
      <c r="B78" s="185" t="str">
        <f>VLOOKUP(D78,[36]VLOOKUP!D:E,2,0)</f>
        <v>经建股</v>
      </c>
      <c r="C78" s="186" t="s">
        <v>646</v>
      </c>
      <c r="D78" s="186" t="s">
        <v>1437</v>
      </c>
      <c r="E78" s="188">
        <v>39.27</v>
      </c>
      <c r="F78" s="188">
        <v>0.18</v>
      </c>
      <c r="G78" s="188">
        <v>0.18</v>
      </c>
      <c r="H78" s="174">
        <f t="shared" si="6"/>
        <v>39.45</v>
      </c>
      <c r="I78" s="213" t="s">
        <v>1438</v>
      </c>
    </row>
    <row r="79" ht="30" customHeight="1" spans="1:9">
      <c r="A79" s="185">
        <v>71</v>
      </c>
      <c r="B79" s="185" t="str">
        <f>VLOOKUP(D79,[36]VLOOKUP!D:E,2,0)</f>
        <v>经建股</v>
      </c>
      <c r="C79" s="186" t="s">
        <v>646</v>
      </c>
      <c r="D79" s="192" t="s">
        <v>1439</v>
      </c>
      <c r="E79" s="180">
        <f>1500+4000</f>
        <v>5500</v>
      </c>
      <c r="F79" s="174">
        <v>0</v>
      </c>
      <c r="G79" s="188">
        <v>-5500</v>
      </c>
      <c r="H79" s="174">
        <f t="shared" si="6"/>
        <v>0</v>
      </c>
      <c r="I79" s="213" t="s">
        <v>1440</v>
      </c>
    </row>
    <row r="80" ht="30" customHeight="1" spans="1:9">
      <c r="A80" s="185">
        <v>72</v>
      </c>
      <c r="B80" s="185" t="str">
        <f>VLOOKUP(D80,[36]VLOOKUP!D:E,2,0)</f>
        <v>经建股</v>
      </c>
      <c r="C80" s="186" t="s">
        <v>646</v>
      </c>
      <c r="D80" s="192" t="s">
        <v>1441</v>
      </c>
      <c r="E80" s="180">
        <v>1925.27</v>
      </c>
      <c r="F80" s="174">
        <v>0</v>
      </c>
      <c r="G80" s="188">
        <v>-1000</v>
      </c>
      <c r="H80" s="174">
        <f t="shared" si="6"/>
        <v>925.27</v>
      </c>
      <c r="I80" s="205"/>
    </row>
    <row r="81" ht="30" customHeight="1" spans="1:9">
      <c r="A81" s="185">
        <v>73</v>
      </c>
      <c r="B81" s="185" t="str">
        <f>VLOOKUP(D81,[36]VLOOKUP!D:E,2,0)</f>
        <v>经建股</v>
      </c>
      <c r="C81" s="186" t="s">
        <v>696</v>
      </c>
      <c r="D81" s="192" t="s">
        <v>1442</v>
      </c>
      <c r="E81" s="180">
        <v>12.65</v>
      </c>
      <c r="F81" s="174">
        <v>0</v>
      </c>
      <c r="G81" s="188">
        <v>0</v>
      </c>
      <c r="H81" s="174">
        <f t="shared" si="6"/>
        <v>12.65</v>
      </c>
      <c r="I81" s="205"/>
    </row>
    <row r="82" ht="30" customHeight="1" spans="1:9">
      <c r="A82" s="185">
        <v>74</v>
      </c>
      <c r="B82" s="185" t="str">
        <f>VLOOKUP(D82,[36]VLOOKUP!D:E,2,0)</f>
        <v>经建股</v>
      </c>
      <c r="C82" s="186" t="s">
        <v>761</v>
      </c>
      <c r="D82" s="192" t="s">
        <v>1443</v>
      </c>
      <c r="E82" s="180">
        <v>130</v>
      </c>
      <c r="F82" s="174">
        <v>0</v>
      </c>
      <c r="G82" s="188">
        <v>0</v>
      </c>
      <c r="H82" s="174">
        <f t="shared" si="6"/>
        <v>130</v>
      </c>
      <c r="I82" s="205"/>
    </row>
    <row r="83" ht="30" customHeight="1" spans="1:9">
      <c r="A83" s="185">
        <v>75</v>
      </c>
      <c r="B83" s="185" t="str">
        <f>VLOOKUP(D83,[36]VLOOKUP!D:E,2,0)</f>
        <v>经建股</v>
      </c>
      <c r="C83" s="186" t="s">
        <v>1444</v>
      </c>
      <c r="D83" s="192" t="s">
        <v>1445</v>
      </c>
      <c r="E83" s="180">
        <v>3000</v>
      </c>
      <c r="F83" s="174">
        <v>0</v>
      </c>
      <c r="G83" s="188">
        <v>-1677</v>
      </c>
      <c r="H83" s="174">
        <f t="shared" si="6"/>
        <v>1323</v>
      </c>
      <c r="I83" s="213" t="s">
        <v>1446</v>
      </c>
    </row>
    <row r="84" ht="30" customHeight="1" spans="1:9">
      <c r="A84" s="185">
        <v>76</v>
      </c>
      <c r="B84" s="185" t="str">
        <f>VLOOKUP(D84,[36]VLOOKUP!D:E,2,0)</f>
        <v>经建股</v>
      </c>
      <c r="C84" s="186" t="s">
        <v>1376</v>
      </c>
      <c r="D84" s="192" t="s">
        <v>1447</v>
      </c>
      <c r="E84" s="180">
        <v>127.48</v>
      </c>
      <c r="F84" s="174">
        <v>0</v>
      </c>
      <c r="G84" s="188">
        <v>0</v>
      </c>
      <c r="H84" s="174">
        <f t="shared" si="6"/>
        <v>127.48</v>
      </c>
      <c r="I84" s="205"/>
    </row>
    <row r="85" ht="30" customHeight="1" spans="1:9">
      <c r="A85" s="185">
        <v>77</v>
      </c>
      <c r="B85" s="185" t="str">
        <f>VLOOKUP(D85,[36]VLOOKUP!D:E,2,0)</f>
        <v>经建股</v>
      </c>
      <c r="C85" s="186" t="s">
        <v>1371</v>
      </c>
      <c r="D85" s="192" t="s">
        <v>1448</v>
      </c>
      <c r="E85" s="180">
        <v>286.88</v>
      </c>
      <c r="F85" s="174">
        <v>0</v>
      </c>
      <c r="G85" s="188">
        <v>0</v>
      </c>
      <c r="H85" s="174">
        <f t="shared" si="6"/>
        <v>286.88</v>
      </c>
      <c r="I85" s="205"/>
    </row>
    <row r="86" ht="30" customHeight="1" spans="1:9">
      <c r="A86" s="185">
        <v>78</v>
      </c>
      <c r="B86" s="185" t="str">
        <f>VLOOKUP(D86,[36]VLOOKUP!D:E,2,0)</f>
        <v>经建股</v>
      </c>
      <c r="C86" s="186" t="s">
        <v>626</v>
      </c>
      <c r="D86" s="192" t="s">
        <v>1449</v>
      </c>
      <c r="E86" s="180">
        <v>500</v>
      </c>
      <c r="F86" s="174">
        <v>0</v>
      </c>
      <c r="G86" s="188">
        <v>-400</v>
      </c>
      <c r="H86" s="174">
        <f t="shared" si="6"/>
        <v>100</v>
      </c>
      <c r="I86" s="213" t="s">
        <v>1450</v>
      </c>
    </row>
    <row r="87" ht="30" customHeight="1" spans="1:9">
      <c r="A87" s="185">
        <v>79</v>
      </c>
      <c r="B87" s="185" t="str">
        <f>VLOOKUP(D87,[36]VLOOKUP!D:E,2,0)</f>
        <v>经建股</v>
      </c>
      <c r="C87" s="186" t="s">
        <v>626</v>
      </c>
      <c r="D87" s="192" t="s">
        <v>1451</v>
      </c>
      <c r="E87" s="180">
        <v>687.25</v>
      </c>
      <c r="F87" s="174">
        <v>0</v>
      </c>
      <c r="G87" s="188">
        <v>0</v>
      </c>
      <c r="H87" s="174">
        <f t="shared" si="6"/>
        <v>687.25</v>
      </c>
      <c r="I87" s="205"/>
    </row>
    <row r="88" ht="30" customHeight="1" spans="1:9">
      <c r="A88" s="185">
        <v>80</v>
      </c>
      <c r="B88" s="185" t="str">
        <f>VLOOKUP(D88,[36]VLOOKUP!D:E,2,0)</f>
        <v>经建股</v>
      </c>
      <c r="C88" s="186" t="s">
        <v>696</v>
      </c>
      <c r="D88" s="192" t="s">
        <v>1452</v>
      </c>
      <c r="E88" s="180">
        <v>18.98</v>
      </c>
      <c r="F88" s="174">
        <v>0</v>
      </c>
      <c r="G88" s="188">
        <v>-1.46</v>
      </c>
      <c r="H88" s="174">
        <f t="shared" si="6"/>
        <v>17.52</v>
      </c>
      <c r="I88" s="213" t="s">
        <v>867</v>
      </c>
    </row>
    <row r="89" ht="30" customHeight="1" spans="1:9">
      <c r="A89" s="185">
        <v>81</v>
      </c>
      <c r="B89" s="185" t="str">
        <f>VLOOKUP(D89,[36]VLOOKUP!D:E,2,0)</f>
        <v>经建股</v>
      </c>
      <c r="C89" s="186" t="s">
        <v>1453</v>
      </c>
      <c r="D89" s="192" t="s">
        <v>1454</v>
      </c>
      <c r="E89" s="180">
        <v>60</v>
      </c>
      <c r="F89" s="174">
        <v>0</v>
      </c>
      <c r="G89" s="188">
        <v>0</v>
      </c>
      <c r="H89" s="174">
        <f t="shared" si="6"/>
        <v>60</v>
      </c>
      <c r="I89" s="213"/>
    </row>
    <row r="90" ht="30" customHeight="1" spans="1:9">
      <c r="A90" s="185">
        <v>82</v>
      </c>
      <c r="B90" s="185" t="str">
        <f>VLOOKUP(D90,[36]VLOOKUP!D:E,2,0)</f>
        <v>经建股</v>
      </c>
      <c r="C90" s="186" t="s">
        <v>1455</v>
      </c>
      <c r="D90" s="192" t="s">
        <v>1456</v>
      </c>
      <c r="E90" s="180">
        <v>11.21</v>
      </c>
      <c r="F90" s="174">
        <v>0</v>
      </c>
      <c r="G90" s="188">
        <v>0</v>
      </c>
      <c r="H90" s="174">
        <f t="shared" si="6"/>
        <v>11.21</v>
      </c>
      <c r="I90" s="213"/>
    </row>
    <row r="91" ht="30" customHeight="1" spans="1:9">
      <c r="A91" s="185">
        <v>83</v>
      </c>
      <c r="B91" s="185" t="str">
        <f>VLOOKUP(D91,[36]VLOOKUP!D:E,2,0)</f>
        <v>经建股</v>
      </c>
      <c r="C91" s="206" t="s">
        <v>1457</v>
      </c>
      <c r="D91" s="186" t="s">
        <v>1458</v>
      </c>
      <c r="E91" s="180">
        <v>100</v>
      </c>
      <c r="F91" s="188">
        <v>-94.54</v>
      </c>
      <c r="G91" s="188">
        <v>-94.54</v>
      </c>
      <c r="H91" s="174">
        <f t="shared" si="6"/>
        <v>5.45999999999999</v>
      </c>
      <c r="I91" s="213" t="s">
        <v>1459</v>
      </c>
    </row>
    <row r="92" ht="30" customHeight="1" spans="1:9">
      <c r="A92" s="185">
        <v>84</v>
      </c>
      <c r="B92" s="185" t="str">
        <f>VLOOKUP(D92,[36]VLOOKUP!D:E,2,0)</f>
        <v>经建股</v>
      </c>
      <c r="C92" s="186" t="s">
        <v>852</v>
      </c>
      <c r="D92" s="192" t="s">
        <v>1460</v>
      </c>
      <c r="E92" s="180">
        <v>50</v>
      </c>
      <c r="F92" s="174">
        <v>0</v>
      </c>
      <c r="G92" s="188">
        <v>0</v>
      </c>
      <c r="H92" s="174">
        <f t="shared" si="6"/>
        <v>50</v>
      </c>
      <c r="I92" s="213"/>
    </row>
    <row r="93" ht="30" customHeight="1" spans="1:9">
      <c r="A93" s="185">
        <v>85</v>
      </c>
      <c r="B93" s="185" t="str">
        <f>VLOOKUP(D93,[36]VLOOKUP!D:E,2,0)</f>
        <v>工贸股</v>
      </c>
      <c r="C93" s="207" t="s">
        <v>852</v>
      </c>
      <c r="D93" s="208" t="s">
        <v>1461</v>
      </c>
      <c r="E93" s="188">
        <v>100</v>
      </c>
      <c r="F93" s="174">
        <v>0</v>
      </c>
      <c r="G93" s="209">
        <v>0</v>
      </c>
      <c r="H93" s="174">
        <f t="shared" si="6"/>
        <v>100</v>
      </c>
      <c r="I93" s="213" t="s">
        <v>1462</v>
      </c>
    </row>
    <row r="94" ht="30" customHeight="1" spans="1:9">
      <c r="A94" s="185">
        <v>86</v>
      </c>
      <c r="B94" s="185" t="str">
        <f>VLOOKUP(D94,[36]VLOOKUP!D:E,2,0)</f>
        <v>经建股</v>
      </c>
      <c r="C94" s="186" t="s">
        <v>852</v>
      </c>
      <c r="D94" s="192" t="s">
        <v>1463</v>
      </c>
      <c r="E94" s="180">
        <v>56.82</v>
      </c>
      <c r="F94" s="174">
        <v>0</v>
      </c>
      <c r="G94" s="188">
        <v>0</v>
      </c>
      <c r="H94" s="174">
        <f t="shared" si="6"/>
        <v>56.82</v>
      </c>
      <c r="I94" s="213"/>
    </row>
    <row r="95" ht="30" customHeight="1" spans="1:9">
      <c r="A95" s="185">
        <v>87</v>
      </c>
      <c r="B95" s="185" t="str">
        <f>VLOOKUP(D95,[36]VLOOKUP!D:E,2,0)</f>
        <v>工贸股</v>
      </c>
      <c r="C95" s="196" t="s">
        <v>880</v>
      </c>
      <c r="D95" s="197" t="s">
        <v>1464</v>
      </c>
      <c r="E95" s="188">
        <v>55.96</v>
      </c>
      <c r="F95" s="188">
        <v>83.94</v>
      </c>
      <c r="G95" s="188">
        <v>83.94</v>
      </c>
      <c r="H95" s="174">
        <f t="shared" si="6"/>
        <v>139.9</v>
      </c>
      <c r="I95" s="213" t="s">
        <v>1465</v>
      </c>
    </row>
    <row r="96" ht="30" customHeight="1" spans="1:9">
      <c r="A96" s="185">
        <v>88</v>
      </c>
      <c r="B96" s="185" t="str">
        <f>VLOOKUP(D96,[36]VLOOKUP!D:E,2,0)</f>
        <v>工贸股</v>
      </c>
      <c r="C96" s="196" t="s">
        <v>880</v>
      </c>
      <c r="D96" s="197" t="s">
        <v>1466</v>
      </c>
      <c r="E96" s="188">
        <v>1104.47</v>
      </c>
      <c r="F96" s="174">
        <v>0</v>
      </c>
      <c r="G96" s="188">
        <v>0</v>
      </c>
      <c r="H96" s="174">
        <f t="shared" si="6"/>
        <v>1104.47</v>
      </c>
      <c r="I96" s="205"/>
    </row>
    <row r="97" ht="30" customHeight="1" spans="1:9">
      <c r="A97" s="185">
        <v>89</v>
      </c>
      <c r="B97" s="185" t="str">
        <f>VLOOKUP(D97,[36]VLOOKUP!D:E,2,0)</f>
        <v>综合股</v>
      </c>
      <c r="C97" s="186" t="s">
        <v>864</v>
      </c>
      <c r="D97" s="192" t="s">
        <v>1467</v>
      </c>
      <c r="E97" s="210">
        <v>36.65</v>
      </c>
      <c r="F97" s="174">
        <v>0</v>
      </c>
      <c r="G97" s="188">
        <v>0</v>
      </c>
      <c r="H97" s="174">
        <f t="shared" si="6"/>
        <v>36.65</v>
      </c>
      <c r="I97" s="203"/>
    </row>
    <row r="98" ht="30" customHeight="1" spans="1:9">
      <c r="A98" s="185">
        <v>90</v>
      </c>
      <c r="B98" s="185" t="str">
        <f>VLOOKUP(D98,[36]VLOOKUP!D:E,2,0)</f>
        <v>综合股（土地基金）</v>
      </c>
      <c r="C98" s="186" t="s">
        <v>1468</v>
      </c>
      <c r="D98" s="187" t="s">
        <v>1469</v>
      </c>
      <c r="E98" s="188">
        <v>14.4</v>
      </c>
      <c r="F98" s="174">
        <v>0</v>
      </c>
      <c r="G98" s="188">
        <v>0</v>
      </c>
      <c r="H98" s="174">
        <f t="shared" si="6"/>
        <v>14.4</v>
      </c>
      <c r="I98" s="186" t="s">
        <v>1470</v>
      </c>
    </row>
    <row r="99" ht="30" customHeight="1" spans="1:9">
      <c r="A99" s="185">
        <v>91</v>
      </c>
      <c r="B99" s="185" t="str">
        <f>VLOOKUP(D99,[36]VLOOKUP!D:E,2,0)</f>
        <v>综合股（土地基金）</v>
      </c>
      <c r="C99" s="186" t="s">
        <v>1365</v>
      </c>
      <c r="D99" s="187" t="s">
        <v>1471</v>
      </c>
      <c r="E99" s="188">
        <v>1000</v>
      </c>
      <c r="F99" s="174">
        <v>0</v>
      </c>
      <c r="G99" s="188">
        <v>-900</v>
      </c>
      <c r="H99" s="174">
        <f t="shared" si="6"/>
        <v>100</v>
      </c>
      <c r="I99" s="186"/>
    </row>
    <row r="100" ht="30" customHeight="1" spans="1:9">
      <c r="A100" s="185">
        <v>92</v>
      </c>
      <c r="B100" s="185" t="str">
        <f>VLOOKUP(D100,[36]VLOOKUP!D:E,2,0)</f>
        <v>行财股</v>
      </c>
      <c r="C100" s="186" t="s">
        <v>1472</v>
      </c>
      <c r="D100" s="187" t="s">
        <v>1473</v>
      </c>
      <c r="E100" s="188">
        <v>139</v>
      </c>
      <c r="F100" s="174">
        <v>0</v>
      </c>
      <c r="G100" s="188">
        <v>0</v>
      </c>
      <c r="H100" s="174">
        <f t="shared" si="6"/>
        <v>139</v>
      </c>
      <c r="I100" s="203"/>
    </row>
    <row r="101" ht="30" customHeight="1" spans="1:9">
      <c r="A101" s="185">
        <v>93</v>
      </c>
      <c r="B101" s="185" t="str">
        <f>VLOOKUP(D101,[36]VLOOKUP!D:E,2,0)</f>
        <v>行财股</v>
      </c>
      <c r="C101" s="186" t="s">
        <v>957</v>
      </c>
      <c r="D101" s="187" t="s">
        <v>1474</v>
      </c>
      <c r="E101" s="188">
        <v>133</v>
      </c>
      <c r="F101" s="174">
        <v>0</v>
      </c>
      <c r="G101" s="188">
        <v>0</v>
      </c>
      <c r="H101" s="174">
        <f t="shared" si="6"/>
        <v>133</v>
      </c>
      <c r="I101" s="203"/>
    </row>
    <row r="102" ht="30" customHeight="1" spans="1:9">
      <c r="A102" s="185">
        <v>94</v>
      </c>
      <c r="B102" s="185" t="str">
        <f>VLOOKUP(D102,[36]VLOOKUP!D:E,2,0)</f>
        <v>金融股</v>
      </c>
      <c r="C102" s="191" t="s">
        <v>646</v>
      </c>
      <c r="D102" s="191" t="s">
        <v>1475</v>
      </c>
      <c r="E102" s="174">
        <v>710</v>
      </c>
      <c r="F102" s="174">
        <v>0</v>
      </c>
      <c r="G102" s="188">
        <v>0</v>
      </c>
      <c r="H102" s="174">
        <f t="shared" si="6"/>
        <v>710</v>
      </c>
      <c r="I102" s="213" t="s">
        <v>1476</v>
      </c>
    </row>
    <row r="103" ht="30" customHeight="1" spans="1:9">
      <c r="A103" s="185">
        <v>95</v>
      </c>
      <c r="B103" s="185" t="str">
        <f>VLOOKUP(D103,[36]VLOOKUP!D:E,2,0)</f>
        <v>金融股</v>
      </c>
      <c r="C103" s="191" t="s">
        <v>579</v>
      </c>
      <c r="D103" s="191" t="s">
        <v>1477</v>
      </c>
      <c r="E103" s="174">
        <v>723.09</v>
      </c>
      <c r="F103" s="174">
        <v>0</v>
      </c>
      <c r="G103" s="188">
        <v>0</v>
      </c>
      <c r="H103" s="174">
        <f t="shared" si="6"/>
        <v>723.09</v>
      </c>
      <c r="I103" s="213" t="s">
        <v>1478</v>
      </c>
    </row>
    <row r="104" ht="30" customHeight="1" spans="1:9">
      <c r="A104" s="185">
        <v>96</v>
      </c>
      <c r="B104" s="185" t="s">
        <v>636</v>
      </c>
      <c r="C104" s="186" t="s">
        <v>646</v>
      </c>
      <c r="D104" s="186" t="s">
        <v>1479</v>
      </c>
      <c r="E104" s="188">
        <f>1000+1000-1000</f>
        <v>1000</v>
      </c>
      <c r="F104" s="188">
        <v>-500</v>
      </c>
      <c r="G104" s="188">
        <v>-800</v>
      </c>
      <c r="H104" s="174">
        <f t="shared" si="6"/>
        <v>200</v>
      </c>
      <c r="I104" s="213"/>
    </row>
    <row r="105" ht="30" customHeight="1" spans="1:9">
      <c r="A105" s="185">
        <v>97</v>
      </c>
      <c r="B105" s="185" t="str">
        <f>VLOOKUP(D105,[36]VLOOKUP!D:E,2,0)</f>
        <v>农业股</v>
      </c>
      <c r="C105" s="191" t="s">
        <v>761</v>
      </c>
      <c r="D105" s="211" t="s">
        <v>1480</v>
      </c>
      <c r="E105" s="188">
        <v>50</v>
      </c>
      <c r="F105" s="174">
        <v>0</v>
      </c>
      <c r="G105" s="188">
        <v>0</v>
      </c>
      <c r="H105" s="174">
        <f t="shared" si="6"/>
        <v>50</v>
      </c>
      <c r="I105" s="213"/>
    </row>
    <row r="106" ht="30" customHeight="1" spans="1:9">
      <c r="A106" s="185">
        <v>98</v>
      </c>
      <c r="B106" s="185" t="str">
        <f>VLOOKUP(D106,[36]VLOOKUP!D:E,2,0)</f>
        <v>农业股</v>
      </c>
      <c r="C106" s="191" t="s">
        <v>761</v>
      </c>
      <c r="D106" s="211" t="s">
        <v>1481</v>
      </c>
      <c r="E106" s="188">
        <v>200</v>
      </c>
      <c r="F106" s="174">
        <v>0</v>
      </c>
      <c r="G106" s="188">
        <v>0</v>
      </c>
      <c r="H106" s="174">
        <f t="shared" si="6"/>
        <v>200</v>
      </c>
      <c r="I106" s="213"/>
    </row>
    <row r="107" ht="30" customHeight="1" spans="1:9">
      <c r="A107" s="185">
        <v>99</v>
      </c>
      <c r="B107" s="185" t="str">
        <f>VLOOKUP(D107,[36]VLOOKUP!D:E,2,0)</f>
        <v>农业股</v>
      </c>
      <c r="C107" s="191" t="s">
        <v>1482</v>
      </c>
      <c r="D107" s="211" t="s">
        <v>1483</v>
      </c>
      <c r="E107" s="188">
        <v>50</v>
      </c>
      <c r="F107" s="174">
        <v>0</v>
      </c>
      <c r="G107" s="188">
        <v>0</v>
      </c>
      <c r="H107" s="174">
        <f t="shared" si="6"/>
        <v>50</v>
      </c>
      <c r="I107" s="213"/>
    </row>
    <row r="108" ht="30" customHeight="1" spans="1:9">
      <c r="A108" s="185">
        <v>100</v>
      </c>
      <c r="B108" s="185" t="str">
        <f>VLOOKUP(D108,[36]VLOOKUP!D:E,2,0)</f>
        <v>农业股</v>
      </c>
      <c r="C108" s="191" t="s">
        <v>1376</v>
      </c>
      <c r="D108" s="211" t="s">
        <v>1484</v>
      </c>
      <c r="E108" s="188">
        <v>200</v>
      </c>
      <c r="F108" s="174">
        <v>0</v>
      </c>
      <c r="G108" s="188">
        <v>0</v>
      </c>
      <c r="H108" s="174">
        <f t="shared" si="6"/>
        <v>200</v>
      </c>
      <c r="I108" s="213"/>
    </row>
    <row r="109" ht="30" customHeight="1" spans="1:9">
      <c r="A109" s="185">
        <v>101</v>
      </c>
      <c r="B109" s="185" t="str">
        <f>VLOOKUP(D109,[36]VLOOKUP!D:E,2,0)</f>
        <v>农业股</v>
      </c>
      <c r="C109" s="191" t="s">
        <v>761</v>
      </c>
      <c r="D109" s="211" t="s">
        <v>1485</v>
      </c>
      <c r="E109" s="188">
        <v>300</v>
      </c>
      <c r="F109" s="174">
        <v>0</v>
      </c>
      <c r="G109" s="188">
        <v>0</v>
      </c>
      <c r="H109" s="174">
        <f t="shared" si="6"/>
        <v>300</v>
      </c>
      <c r="I109" s="213"/>
    </row>
    <row r="110" ht="30" customHeight="1" spans="1:9">
      <c r="A110" s="185">
        <v>102</v>
      </c>
      <c r="B110" s="185" t="str">
        <f>VLOOKUP(D110,[36]VLOOKUP!D:E,2,0)</f>
        <v>农业股</v>
      </c>
      <c r="C110" s="186" t="s">
        <v>900</v>
      </c>
      <c r="D110" s="211" t="s">
        <v>1486</v>
      </c>
      <c r="E110" s="188">
        <f>800-300</f>
        <v>500</v>
      </c>
      <c r="F110" s="174">
        <v>0</v>
      </c>
      <c r="G110" s="188">
        <v>0</v>
      </c>
      <c r="H110" s="174">
        <f t="shared" si="6"/>
        <v>500</v>
      </c>
      <c r="I110" s="213"/>
    </row>
    <row r="111" ht="84" spans="1:9">
      <c r="A111" s="185">
        <v>103</v>
      </c>
      <c r="B111" s="185" t="str">
        <f>VLOOKUP(D111,[36]VLOOKUP!D:E,2,0)</f>
        <v>金融股</v>
      </c>
      <c r="C111" s="186" t="s">
        <v>900</v>
      </c>
      <c r="D111" s="187" t="s">
        <v>1487</v>
      </c>
      <c r="E111" s="188">
        <v>0</v>
      </c>
      <c r="F111" s="188">
        <v>850</v>
      </c>
      <c r="G111" s="188">
        <v>850</v>
      </c>
      <c r="H111" s="174">
        <f t="shared" si="6"/>
        <v>850</v>
      </c>
      <c r="I111" s="213" t="s">
        <v>1488</v>
      </c>
    </row>
    <row r="112" ht="30" customHeight="1" spans="1:9">
      <c r="A112" s="185">
        <v>104</v>
      </c>
      <c r="B112" s="185" t="str">
        <f>VLOOKUP(D112,[36]VLOOKUP!D:E,2,0)</f>
        <v>农业股</v>
      </c>
      <c r="C112" s="186" t="s">
        <v>761</v>
      </c>
      <c r="D112" s="187" t="s">
        <v>1489</v>
      </c>
      <c r="E112" s="188">
        <v>0</v>
      </c>
      <c r="F112" s="188">
        <v>339.7</v>
      </c>
      <c r="G112" s="188">
        <v>339.7</v>
      </c>
      <c r="H112" s="174">
        <f t="shared" si="6"/>
        <v>339.7</v>
      </c>
      <c r="I112" s="213" t="s">
        <v>1490</v>
      </c>
    </row>
    <row r="113" ht="30" customHeight="1" spans="1:9">
      <c r="A113" s="185">
        <v>105</v>
      </c>
      <c r="B113" s="185" t="str">
        <f>VLOOKUP(D113,[36]VLOOKUP!D:E,2,0)</f>
        <v>农业股</v>
      </c>
      <c r="C113" s="186" t="s">
        <v>761</v>
      </c>
      <c r="D113" s="187" t="s">
        <v>1491</v>
      </c>
      <c r="E113" s="188">
        <v>0</v>
      </c>
      <c r="F113" s="188">
        <v>200</v>
      </c>
      <c r="G113" s="188">
        <v>200</v>
      </c>
      <c r="H113" s="174">
        <f t="shared" si="6"/>
        <v>200</v>
      </c>
      <c r="I113" s="213" t="s">
        <v>1492</v>
      </c>
    </row>
    <row r="114" ht="30" customHeight="1" spans="1:9">
      <c r="A114" s="185">
        <v>106</v>
      </c>
      <c r="B114" s="185" t="str">
        <f>VLOOKUP(D114,[36]VLOOKUP!D:E,2,0)</f>
        <v>经建股</v>
      </c>
      <c r="C114" s="192" t="s">
        <v>1427</v>
      </c>
      <c r="D114" s="192" t="s">
        <v>1493</v>
      </c>
      <c r="E114" s="188">
        <v>0</v>
      </c>
      <c r="F114" s="188">
        <v>399.64</v>
      </c>
      <c r="G114" s="188">
        <v>199.55</v>
      </c>
      <c r="H114" s="174">
        <f t="shared" si="6"/>
        <v>199.55</v>
      </c>
      <c r="I114" s="213" t="s">
        <v>1494</v>
      </c>
    </row>
    <row r="115" ht="36" spans="1:9">
      <c r="A115" s="185">
        <v>107</v>
      </c>
      <c r="B115" s="185" t="str">
        <f>VLOOKUP(D115,[36]VLOOKUP!D:E,2,0)</f>
        <v>经建股</v>
      </c>
      <c r="C115" s="192" t="s">
        <v>1427</v>
      </c>
      <c r="D115" s="192" t="s">
        <v>1495</v>
      </c>
      <c r="E115" s="188">
        <v>0</v>
      </c>
      <c r="F115" s="188">
        <v>3904.1</v>
      </c>
      <c r="G115" s="188">
        <v>1338.1</v>
      </c>
      <c r="H115" s="174">
        <f t="shared" si="6"/>
        <v>1338.1</v>
      </c>
      <c r="I115" s="213" t="s">
        <v>1496</v>
      </c>
    </row>
    <row r="116" ht="36" spans="1:9">
      <c r="A116" s="185">
        <v>108</v>
      </c>
      <c r="B116" s="185" t="e">
        <f>VLOOKUP(D116,[36]VLOOKUP!D:E,2,0)</f>
        <v>#N/A</v>
      </c>
      <c r="C116" s="186" t="s">
        <v>1427</v>
      </c>
      <c r="D116" s="192" t="s">
        <v>1497</v>
      </c>
      <c r="E116" s="188">
        <v>0</v>
      </c>
      <c r="F116" s="188">
        <v>2998.49</v>
      </c>
      <c r="G116" s="188">
        <v>1472</v>
      </c>
      <c r="H116" s="174">
        <f t="shared" si="6"/>
        <v>1472</v>
      </c>
      <c r="I116" s="186" t="s">
        <v>1498</v>
      </c>
    </row>
    <row r="117" ht="30" customHeight="1" spans="1:9">
      <c r="A117" s="185">
        <v>109</v>
      </c>
      <c r="B117" s="185" t="str">
        <f>VLOOKUP(D117,[36]VLOOKUP!D:E,2,0)</f>
        <v>经建股</v>
      </c>
      <c r="C117" s="186" t="s">
        <v>1427</v>
      </c>
      <c r="D117" s="192" t="s">
        <v>1499</v>
      </c>
      <c r="E117" s="188">
        <v>0</v>
      </c>
      <c r="F117" s="188">
        <v>400</v>
      </c>
      <c r="G117" s="188">
        <v>0</v>
      </c>
      <c r="H117" s="174">
        <f t="shared" si="6"/>
        <v>0</v>
      </c>
      <c r="I117" s="186" t="s">
        <v>1500</v>
      </c>
    </row>
    <row r="118" ht="30" customHeight="1" spans="1:9">
      <c r="A118" s="185">
        <v>110</v>
      </c>
      <c r="B118" s="185" t="str">
        <f>VLOOKUP(D118,[36]VLOOKUP!D:E,2,0)</f>
        <v>经建股</v>
      </c>
      <c r="C118" s="186" t="s">
        <v>646</v>
      </c>
      <c r="D118" s="212" t="s">
        <v>1501</v>
      </c>
      <c r="E118" s="188">
        <v>0</v>
      </c>
      <c r="F118" s="188">
        <v>60</v>
      </c>
      <c r="G118" s="188">
        <v>0</v>
      </c>
      <c r="H118" s="174">
        <f t="shared" si="6"/>
        <v>0</v>
      </c>
      <c r="I118" s="213" t="s">
        <v>1502</v>
      </c>
    </row>
    <row r="119" ht="30" customHeight="1" spans="1:9">
      <c r="A119" s="185">
        <v>111</v>
      </c>
      <c r="B119" s="185" t="str">
        <f>VLOOKUP(D119,[36]VLOOKUP!D:E,2,0)</f>
        <v>经建股</v>
      </c>
      <c r="C119" s="192" t="s">
        <v>646</v>
      </c>
      <c r="D119" s="192" t="s">
        <v>1503</v>
      </c>
      <c r="E119" s="188">
        <v>0</v>
      </c>
      <c r="F119" s="188">
        <v>801.28</v>
      </c>
      <c r="G119" s="188">
        <v>0</v>
      </c>
      <c r="H119" s="174">
        <f t="shared" si="6"/>
        <v>0</v>
      </c>
      <c r="I119" s="213"/>
    </row>
    <row r="120" ht="48" spans="1:9">
      <c r="A120" s="185">
        <v>112</v>
      </c>
      <c r="B120" s="185" t="str">
        <f>VLOOKUP(D120,[36]VLOOKUP!D:E,2,0)</f>
        <v>经建股</v>
      </c>
      <c r="C120" s="192" t="s">
        <v>646</v>
      </c>
      <c r="D120" s="192" t="s">
        <v>1504</v>
      </c>
      <c r="E120" s="188">
        <v>0</v>
      </c>
      <c r="F120" s="188">
        <v>19.27</v>
      </c>
      <c r="G120" s="188">
        <v>0</v>
      </c>
      <c r="H120" s="174">
        <f t="shared" si="6"/>
        <v>0</v>
      </c>
      <c r="I120" s="213" t="s">
        <v>1505</v>
      </c>
    </row>
    <row r="121" ht="72" spans="1:9">
      <c r="A121" s="185">
        <v>113</v>
      </c>
      <c r="B121" s="185" t="str">
        <f>VLOOKUP(D121,[36]VLOOKUP!D:E,2,0)</f>
        <v>经建股</v>
      </c>
      <c r="C121" s="192" t="s">
        <v>646</v>
      </c>
      <c r="D121" s="192" t="s">
        <v>1506</v>
      </c>
      <c r="E121" s="188">
        <v>0</v>
      </c>
      <c r="F121" s="188">
        <v>1055</v>
      </c>
      <c r="G121" s="188">
        <v>500</v>
      </c>
      <c r="H121" s="174">
        <f t="shared" si="6"/>
        <v>500</v>
      </c>
      <c r="I121" s="213" t="s">
        <v>1507</v>
      </c>
    </row>
    <row r="122" ht="30" customHeight="1" spans="1:9">
      <c r="A122" s="185">
        <v>114</v>
      </c>
      <c r="B122" s="185" t="str">
        <f>VLOOKUP(D122,[36]VLOOKUP!D:E,2,0)</f>
        <v>经建股</v>
      </c>
      <c r="C122" s="192" t="s">
        <v>1508</v>
      </c>
      <c r="D122" s="192" t="s">
        <v>1509</v>
      </c>
      <c r="E122" s="188">
        <v>0</v>
      </c>
      <c r="F122" s="188">
        <v>98</v>
      </c>
      <c r="G122" s="188">
        <v>0</v>
      </c>
      <c r="H122" s="174">
        <f t="shared" si="6"/>
        <v>0</v>
      </c>
      <c r="I122" s="213" t="s">
        <v>1510</v>
      </c>
    </row>
    <row r="123" ht="30" customHeight="1" spans="1:9">
      <c r="A123" s="185">
        <v>115</v>
      </c>
      <c r="B123" s="185" t="str">
        <f>VLOOKUP(D123,[36]VLOOKUP!D:E,2,0)</f>
        <v>经建股</v>
      </c>
      <c r="C123" s="192" t="s">
        <v>852</v>
      </c>
      <c r="D123" s="192" t="s">
        <v>1511</v>
      </c>
      <c r="E123" s="188">
        <v>0</v>
      </c>
      <c r="F123" s="188">
        <v>45.86</v>
      </c>
      <c r="G123" s="188">
        <v>0</v>
      </c>
      <c r="H123" s="174">
        <f t="shared" si="6"/>
        <v>0</v>
      </c>
      <c r="I123" s="213"/>
    </row>
    <row r="124" ht="30" customHeight="1" spans="1:9">
      <c r="A124" s="185">
        <v>116</v>
      </c>
      <c r="B124" s="185" t="str">
        <f>VLOOKUP(D124,[36]VLOOKUP!D:E,2,0)</f>
        <v>经建股</v>
      </c>
      <c r="C124" s="192" t="s">
        <v>1512</v>
      </c>
      <c r="D124" s="192" t="s">
        <v>1513</v>
      </c>
      <c r="E124" s="188">
        <v>0</v>
      </c>
      <c r="F124" s="188">
        <v>80</v>
      </c>
      <c r="G124" s="188">
        <v>80</v>
      </c>
      <c r="H124" s="174">
        <f t="shared" si="6"/>
        <v>80</v>
      </c>
      <c r="I124" s="213" t="s">
        <v>1514</v>
      </c>
    </row>
    <row r="125" ht="30" customHeight="1" spans="1:9">
      <c r="A125" s="185">
        <v>117</v>
      </c>
      <c r="B125" s="185" t="str">
        <f>VLOOKUP(D125,[36]VLOOKUP!D:E,2,0)</f>
        <v>经建股</v>
      </c>
      <c r="C125" s="192" t="s">
        <v>820</v>
      </c>
      <c r="D125" s="192" t="s">
        <v>1515</v>
      </c>
      <c r="E125" s="188">
        <v>0</v>
      </c>
      <c r="F125" s="188">
        <v>87.59</v>
      </c>
      <c r="G125" s="188">
        <v>0</v>
      </c>
      <c r="H125" s="174">
        <f t="shared" si="6"/>
        <v>0</v>
      </c>
      <c r="I125" s="213"/>
    </row>
    <row r="126" ht="30" customHeight="1" spans="1:9">
      <c r="A126" s="185">
        <v>118</v>
      </c>
      <c r="B126" s="185" t="str">
        <f>VLOOKUP(D126,[36]VLOOKUP!D:E,2,0)</f>
        <v>经建股</v>
      </c>
      <c r="C126" s="192" t="s">
        <v>1516</v>
      </c>
      <c r="D126" s="192" t="s">
        <v>1517</v>
      </c>
      <c r="E126" s="188">
        <v>0</v>
      </c>
      <c r="F126" s="188">
        <v>16</v>
      </c>
      <c r="G126" s="188">
        <v>0</v>
      </c>
      <c r="H126" s="174">
        <f t="shared" si="6"/>
        <v>0</v>
      </c>
      <c r="I126" s="213"/>
    </row>
    <row r="127" ht="30" customHeight="1" spans="1:9">
      <c r="A127" s="185">
        <v>119</v>
      </c>
      <c r="B127" s="185" t="str">
        <f>VLOOKUP(D127,[36]VLOOKUP!D:E,2,0)</f>
        <v>经建股</v>
      </c>
      <c r="C127" s="192" t="s">
        <v>1518</v>
      </c>
      <c r="D127" s="192" t="s">
        <v>1517</v>
      </c>
      <c r="E127" s="188">
        <v>0</v>
      </c>
      <c r="F127" s="188">
        <v>15</v>
      </c>
      <c r="G127" s="188">
        <v>0</v>
      </c>
      <c r="H127" s="174">
        <f t="shared" ref="H127:H133" si="7">E127+G127</f>
        <v>0</v>
      </c>
      <c r="I127" s="213"/>
    </row>
    <row r="128" ht="30" customHeight="1" spans="1:9">
      <c r="A128" s="185">
        <v>120</v>
      </c>
      <c r="B128" s="185" t="str">
        <f>VLOOKUP(D128,[36]VLOOKUP!D:E,2,0)</f>
        <v>经建股</v>
      </c>
      <c r="C128" s="192" t="s">
        <v>1519</v>
      </c>
      <c r="D128" s="192" t="s">
        <v>1517</v>
      </c>
      <c r="E128" s="188">
        <v>0</v>
      </c>
      <c r="F128" s="188">
        <v>18</v>
      </c>
      <c r="G128" s="188">
        <v>0</v>
      </c>
      <c r="H128" s="174">
        <f t="shared" si="7"/>
        <v>0</v>
      </c>
      <c r="I128" s="213"/>
    </row>
    <row r="129" ht="30" customHeight="1" spans="1:9">
      <c r="A129" s="185">
        <v>121</v>
      </c>
      <c r="B129" s="185" t="str">
        <f>VLOOKUP(D129,[36]VLOOKUP!D:E,2,0)</f>
        <v>经建股</v>
      </c>
      <c r="C129" s="192" t="s">
        <v>1520</v>
      </c>
      <c r="D129" s="192" t="s">
        <v>1517</v>
      </c>
      <c r="E129" s="188">
        <v>0</v>
      </c>
      <c r="F129" s="188">
        <v>18</v>
      </c>
      <c r="G129" s="188">
        <v>0</v>
      </c>
      <c r="H129" s="174">
        <f t="shared" si="7"/>
        <v>0</v>
      </c>
      <c r="I129" s="213"/>
    </row>
    <row r="130" ht="30" customHeight="1" spans="1:9">
      <c r="A130" s="185">
        <v>122</v>
      </c>
      <c r="B130" s="185" t="str">
        <f>VLOOKUP(D130,[36]VLOOKUP!D:E,2,0)</f>
        <v>经建股</v>
      </c>
      <c r="C130" s="192" t="s">
        <v>1521</v>
      </c>
      <c r="D130" s="192" t="s">
        <v>1517</v>
      </c>
      <c r="E130" s="188">
        <v>0</v>
      </c>
      <c r="F130" s="188">
        <v>15</v>
      </c>
      <c r="G130" s="188">
        <v>0</v>
      </c>
      <c r="H130" s="174">
        <f t="shared" si="7"/>
        <v>0</v>
      </c>
      <c r="I130" s="213"/>
    </row>
    <row r="131" ht="30" customHeight="1" spans="1:9">
      <c r="A131" s="185">
        <v>123</v>
      </c>
      <c r="B131" s="185" t="str">
        <f>VLOOKUP(D131,[36]VLOOKUP!D:E,2,0)</f>
        <v>经建股</v>
      </c>
      <c r="C131" s="192" t="s">
        <v>1522</v>
      </c>
      <c r="D131" s="192" t="s">
        <v>1517</v>
      </c>
      <c r="E131" s="188">
        <v>0</v>
      </c>
      <c r="F131" s="188">
        <v>28</v>
      </c>
      <c r="G131" s="188">
        <v>0</v>
      </c>
      <c r="H131" s="174">
        <f t="shared" si="7"/>
        <v>0</v>
      </c>
      <c r="I131" s="213"/>
    </row>
    <row r="132" ht="30" customHeight="1" spans="1:9">
      <c r="A132" s="185">
        <v>124</v>
      </c>
      <c r="B132" s="185" t="str">
        <f>VLOOKUP(D132,[36]VLOOKUP!D:E,2,0)</f>
        <v>经建股</v>
      </c>
      <c r="C132" s="192" t="s">
        <v>1523</v>
      </c>
      <c r="D132" s="192" t="s">
        <v>1517</v>
      </c>
      <c r="E132" s="188">
        <v>0</v>
      </c>
      <c r="F132" s="188">
        <v>18</v>
      </c>
      <c r="G132" s="188">
        <v>0</v>
      </c>
      <c r="H132" s="174">
        <f t="shared" si="7"/>
        <v>0</v>
      </c>
      <c r="I132" s="213"/>
    </row>
    <row r="133" ht="30" customHeight="1" spans="1:9">
      <c r="A133" s="185">
        <v>125</v>
      </c>
      <c r="B133" s="185" t="str">
        <f>VLOOKUP(D133,[36]VLOOKUP!D:E,2,0)</f>
        <v>经建股</v>
      </c>
      <c r="C133" s="186" t="s">
        <v>646</v>
      </c>
      <c r="D133" s="186" t="s">
        <v>1524</v>
      </c>
      <c r="E133" s="188">
        <v>7.11</v>
      </c>
      <c r="F133" s="188"/>
      <c r="G133" s="188">
        <v>10</v>
      </c>
      <c r="H133" s="174">
        <f t="shared" si="7"/>
        <v>17.11</v>
      </c>
      <c r="I133" s="213"/>
    </row>
    <row r="134" s="159" customFormat="1" ht="30" customHeight="1" spans="1:9">
      <c r="A134" s="214" t="s">
        <v>1525</v>
      </c>
      <c r="B134" s="214"/>
      <c r="C134" s="214"/>
      <c r="D134" s="214"/>
      <c r="E134" s="215">
        <f t="shared" ref="E134:H134" si="8">SUM(E63:E133)</f>
        <v>32440.10533</v>
      </c>
      <c r="F134" s="215">
        <f t="shared" si="8"/>
        <v>11456.51</v>
      </c>
      <c r="G134" s="215">
        <f t="shared" si="8"/>
        <v>-10201.359117</v>
      </c>
      <c r="H134" s="215">
        <f t="shared" si="8"/>
        <v>22238.746213</v>
      </c>
      <c r="I134" s="233"/>
    </row>
    <row r="135" ht="30" customHeight="1" spans="1:9">
      <c r="A135" s="216">
        <v>126</v>
      </c>
      <c r="B135" s="216" t="str">
        <f>VLOOKUP(D135,[36]VLOOKUP!D:E,2,0)</f>
        <v>国资股</v>
      </c>
      <c r="C135" s="113" t="s">
        <v>696</v>
      </c>
      <c r="D135" s="113" t="s">
        <v>1526</v>
      </c>
      <c r="E135" s="217">
        <v>397</v>
      </c>
      <c r="F135" s="188">
        <v>875.709166</v>
      </c>
      <c r="G135" s="188">
        <v>875.709166</v>
      </c>
      <c r="H135" s="174">
        <f t="shared" ref="H135:H138" si="9">E135+G135</f>
        <v>1272.709166</v>
      </c>
      <c r="I135" s="213" t="s">
        <v>1527</v>
      </c>
    </row>
    <row r="136" ht="30" customHeight="1" spans="1:9">
      <c r="A136" s="216">
        <v>127</v>
      </c>
      <c r="B136" s="216" t="str">
        <f>VLOOKUP(D136,[36]VLOOKUP!D:E,2,0)</f>
        <v>国资股</v>
      </c>
      <c r="C136" s="113" t="s">
        <v>916</v>
      </c>
      <c r="D136" s="113" t="s">
        <v>1528</v>
      </c>
      <c r="E136" s="217">
        <v>2517</v>
      </c>
      <c r="F136" s="188">
        <v>5158.638873</v>
      </c>
      <c r="G136" s="188">
        <v>5158.638873</v>
      </c>
      <c r="H136" s="174">
        <f t="shared" si="9"/>
        <v>7675.638873</v>
      </c>
      <c r="I136" s="213" t="s">
        <v>1527</v>
      </c>
    </row>
    <row r="137" ht="30" customHeight="1" spans="1:9">
      <c r="A137" s="216">
        <v>128</v>
      </c>
      <c r="B137" s="216" t="str">
        <f>VLOOKUP(D137,[36]VLOOKUP!D:E,2,0)</f>
        <v>国资股</v>
      </c>
      <c r="C137" s="113" t="s">
        <v>761</v>
      </c>
      <c r="D137" s="113" t="s">
        <v>1529</v>
      </c>
      <c r="E137" s="217">
        <v>1164</v>
      </c>
      <c r="F137" s="188">
        <v>3386.81747</v>
      </c>
      <c r="G137" s="188">
        <v>3386.81747</v>
      </c>
      <c r="H137" s="174">
        <f t="shared" si="9"/>
        <v>4550.81747</v>
      </c>
      <c r="I137" s="213" t="s">
        <v>1527</v>
      </c>
    </row>
    <row r="138" ht="30" customHeight="1" spans="1:9">
      <c r="A138" s="216">
        <v>129</v>
      </c>
      <c r="B138" s="216" t="str">
        <f>VLOOKUP(D138,[36]VLOOKUP!D:E,2,0)</f>
        <v>国资股</v>
      </c>
      <c r="C138" s="113" t="s">
        <v>646</v>
      </c>
      <c r="D138" s="113" t="s">
        <v>1530</v>
      </c>
      <c r="E138" s="217">
        <v>6275</v>
      </c>
      <c r="F138" s="188">
        <v>7017.5</v>
      </c>
      <c r="G138" s="188">
        <v>7017.5</v>
      </c>
      <c r="H138" s="174">
        <f t="shared" si="9"/>
        <v>13292.5</v>
      </c>
      <c r="I138" s="213" t="s">
        <v>1527</v>
      </c>
    </row>
    <row r="139" ht="30" customHeight="1" spans="1:9">
      <c r="A139" s="216">
        <v>130</v>
      </c>
      <c r="B139" s="216" t="str">
        <f>VLOOKUP(D139,[36]VLOOKUP!D:E,2,0)</f>
        <v>国资股</v>
      </c>
      <c r="C139" s="113" t="s">
        <v>646</v>
      </c>
      <c r="D139" s="113" t="s">
        <v>1531</v>
      </c>
      <c r="E139" s="217">
        <v>5787.66</v>
      </c>
      <c r="F139" s="188">
        <v>14411.091933</v>
      </c>
      <c r="G139" s="188">
        <f>H139-E139</f>
        <v>14465.068816</v>
      </c>
      <c r="H139" s="174">
        <f>29152.728816-8900</f>
        <v>20252.728816</v>
      </c>
      <c r="I139" s="213" t="s">
        <v>1527</v>
      </c>
    </row>
    <row r="140" ht="30" customHeight="1" spans="1:9">
      <c r="A140" s="216">
        <v>131</v>
      </c>
      <c r="B140" s="216" t="str">
        <f>VLOOKUP(D140,[36]VLOOKUP!D:E,2,0)</f>
        <v>国资股</v>
      </c>
      <c r="C140" s="113" t="s">
        <v>880</v>
      </c>
      <c r="D140" s="113" t="s">
        <v>1532</v>
      </c>
      <c r="E140" s="217">
        <v>191.26</v>
      </c>
      <c r="F140" s="188">
        <v>0</v>
      </c>
      <c r="G140" s="188">
        <v>0</v>
      </c>
      <c r="H140" s="174">
        <f t="shared" ref="H140:H151" si="10">E140+G140</f>
        <v>191.26</v>
      </c>
      <c r="I140" s="205"/>
    </row>
    <row r="141" ht="30" customHeight="1" spans="1:9">
      <c r="A141" s="216">
        <v>132</v>
      </c>
      <c r="B141" s="216" t="str">
        <f>VLOOKUP(D141,[36]VLOOKUP!D:E,2,0)</f>
        <v>国资股</v>
      </c>
      <c r="C141" s="113" t="s">
        <v>635</v>
      </c>
      <c r="D141" s="113" t="s">
        <v>1533</v>
      </c>
      <c r="E141" s="217">
        <v>19.25</v>
      </c>
      <c r="F141" s="188">
        <v>0</v>
      </c>
      <c r="G141" s="188">
        <v>0</v>
      </c>
      <c r="H141" s="174">
        <f t="shared" si="10"/>
        <v>19.25</v>
      </c>
      <c r="I141" s="205"/>
    </row>
    <row r="142" ht="30" customHeight="1" spans="1:9">
      <c r="A142" s="216">
        <v>133</v>
      </c>
      <c r="B142" s="218" t="s">
        <v>604</v>
      </c>
      <c r="C142" s="113" t="s">
        <v>646</v>
      </c>
      <c r="D142" s="113" t="s">
        <v>1439</v>
      </c>
      <c r="E142" s="217">
        <v>0</v>
      </c>
      <c r="F142" s="188">
        <v>0.668546</v>
      </c>
      <c r="G142" s="188">
        <v>0.668546</v>
      </c>
      <c r="H142" s="174">
        <f t="shared" si="10"/>
        <v>0.668546</v>
      </c>
      <c r="I142" s="213" t="s">
        <v>1534</v>
      </c>
    </row>
    <row r="143" ht="30" customHeight="1" spans="1:9">
      <c r="A143" s="216">
        <v>134</v>
      </c>
      <c r="B143" s="216" t="str">
        <f>VLOOKUP(D143,[36]VLOOKUP!D:E,2,0)</f>
        <v>国资股</v>
      </c>
      <c r="C143" s="113" t="s">
        <v>646</v>
      </c>
      <c r="D143" s="113" t="s">
        <v>1535</v>
      </c>
      <c r="E143" s="217">
        <v>0</v>
      </c>
      <c r="F143" s="188">
        <v>278.88</v>
      </c>
      <c r="G143" s="188">
        <v>212.05</v>
      </c>
      <c r="H143" s="174">
        <f t="shared" si="10"/>
        <v>212.05</v>
      </c>
      <c r="I143" s="213" t="s">
        <v>1536</v>
      </c>
    </row>
    <row r="144" ht="30" customHeight="1" spans="1:9">
      <c r="A144" s="216">
        <v>135</v>
      </c>
      <c r="B144" s="216" t="str">
        <f>VLOOKUP(D144,[36]VLOOKUP!D:E,2,0)</f>
        <v>国资股</v>
      </c>
      <c r="C144" s="113" t="s">
        <v>646</v>
      </c>
      <c r="D144" s="113" t="s">
        <v>1537</v>
      </c>
      <c r="E144" s="217">
        <v>0</v>
      </c>
      <c r="F144" s="188">
        <v>18527.52</v>
      </c>
      <c r="G144" s="188">
        <v>2000</v>
      </c>
      <c r="H144" s="174">
        <f t="shared" si="10"/>
        <v>2000</v>
      </c>
      <c r="I144" s="213" t="s">
        <v>1538</v>
      </c>
    </row>
    <row r="145" ht="30" customHeight="1" spans="1:9">
      <c r="A145" s="219">
        <v>136</v>
      </c>
      <c r="B145" s="219" t="str">
        <f>VLOOKUP(D145,[36]VLOOKUP!D:E,2,0)</f>
        <v>国资股</v>
      </c>
      <c r="C145" s="220" t="s">
        <v>618</v>
      </c>
      <c r="D145" s="221" t="s">
        <v>1539</v>
      </c>
      <c r="E145" s="217">
        <v>0</v>
      </c>
      <c r="F145" s="188">
        <v>600</v>
      </c>
      <c r="G145" s="188">
        <v>0</v>
      </c>
      <c r="H145" s="174">
        <f t="shared" si="10"/>
        <v>0</v>
      </c>
      <c r="I145" s="213" t="s">
        <v>1540</v>
      </c>
    </row>
    <row r="146" ht="30" customHeight="1" spans="1:9">
      <c r="A146" s="222"/>
      <c r="B146" s="222"/>
      <c r="C146" s="223"/>
      <c r="D146" s="224" t="s">
        <v>1541</v>
      </c>
      <c r="E146" s="217">
        <v>610.28</v>
      </c>
      <c r="F146" s="188">
        <v>0</v>
      </c>
      <c r="G146" s="188">
        <v>0</v>
      </c>
      <c r="H146" s="174">
        <f t="shared" si="10"/>
        <v>610.28</v>
      </c>
      <c r="I146" s="213"/>
    </row>
    <row r="147" ht="30" customHeight="1" spans="1:9">
      <c r="A147" s="222"/>
      <c r="B147" s="222"/>
      <c r="C147" s="223"/>
      <c r="D147" s="225" t="s">
        <v>1542</v>
      </c>
      <c r="E147" s="217">
        <v>581.73</v>
      </c>
      <c r="F147" s="188">
        <v>0</v>
      </c>
      <c r="G147" s="188">
        <v>0</v>
      </c>
      <c r="H147" s="174">
        <f t="shared" si="10"/>
        <v>581.73</v>
      </c>
      <c r="I147" s="213"/>
    </row>
    <row r="148" ht="30" customHeight="1" spans="1:9">
      <c r="A148" s="222"/>
      <c r="B148" s="222"/>
      <c r="C148" s="223"/>
      <c r="D148" s="225" t="s">
        <v>1543</v>
      </c>
      <c r="E148" s="217">
        <v>440</v>
      </c>
      <c r="F148" s="188">
        <v>0</v>
      </c>
      <c r="G148" s="188">
        <v>0</v>
      </c>
      <c r="H148" s="174">
        <f t="shared" si="10"/>
        <v>440</v>
      </c>
      <c r="I148" s="213"/>
    </row>
    <row r="149" ht="30" customHeight="1" spans="1:9">
      <c r="A149" s="222"/>
      <c r="B149" s="222"/>
      <c r="C149" s="223"/>
      <c r="D149" s="226" t="s">
        <v>1544</v>
      </c>
      <c r="E149" s="217">
        <v>867.99</v>
      </c>
      <c r="F149" s="188">
        <v>780</v>
      </c>
      <c r="G149" s="188">
        <v>-507.99</v>
      </c>
      <c r="H149" s="174">
        <f t="shared" si="10"/>
        <v>360</v>
      </c>
      <c r="I149" s="213"/>
    </row>
    <row r="150" ht="30" customHeight="1" spans="1:9">
      <c r="A150" s="222"/>
      <c r="B150" s="222"/>
      <c r="C150" s="223"/>
      <c r="D150" s="227" t="s">
        <v>1545</v>
      </c>
      <c r="E150" s="217">
        <v>0</v>
      </c>
      <c r="F150" s="188">
        <v>1485</v>
      </c>
      <c r="G150" s="188">
        <v>0</v>
      </c>
      <c r="H150" s="174">
        <f t="shared" si="10"/>
        <v>0</v>
      </c>
      <c r="I150" s="213"/>
    </row>
    <row r="151" ht="30" customHeight="1" spans="1:9">
      <c r="A151" s="228"/>
      <c r="B151" s="228"/>
      <c r="C151" s="223"/>
      <c r="D151" s="227" t="s">
        <v>1546</v>
      </c>
      <c r="E151" s="217">
        <v>0</v>
      </c>
      <c r="F151" s="188">
        <v>1800</v>
      </c>
      <c r="G151" s="188">
        <v>0</v>
      </c>
      <c r="H151" s="174">
        <f t="shared" si="10"/>
        <v>0</v>
      </c>
      <c r="I151" s="213"/>
    </row>
    <row r="152" s="159" customFormat="1" ht="30" customHeight="1" spans="1:9">
      <c r="A152" s="214" t="s">
        <v>1547</v>
      </c>
      <c r="B152" s="214"/>
      <c r="C152" s="214"/>
      <c r="D152" s="214"/>
      <c r="E152" s="215">
        <f t="shared" ref="E152:H152" si="11">SUM(E135:E151)</f>
        <v>18851.17</v>
      </c>
      <c r="F152" s="215">
        <f t="shared" si="11"/>
        <v>54321.825988</v>
      </c>
      <c r="G152" s="215">
        <f t="shared" si="11"/>
        <v>32608.462871</v>
      </c>
      <c r="H152" s="215">
        <f t="shared" si="11"/>
        <v>51459.632871</v>
      </c>
      <c r="I152" s="234"/>
    </row>
    <row r="153" ht="30" customHeight="1" spans="1:9">
      <c r="A153" s="175">
        <v>137</v>
      </c>
      <c r="B153" s="175" t="str">
        <f>VLOOKUP(D153,[36]VLOOKUP!D:E,2,0)</f>
        <v>农业股</v>
      </c>
      <c r="C153" s="176" t="s">
        <v>635</v>
      </c>
      <c r="D153" s="42" t="s">
        <v>1548</v>
      </c>
      <c r="E153" s="217">
        <v>76.08</v>
      </c>
      <c r="F153" s="217">
        <v>0</v>
      </c>
      <c r="G153" s="217">
        <v>0</v>
      </c>
      <c r="H153" s="229">
        <f t="shared" ref="H153:H161" si="12">E153+G153</f>
        <v>76.08</v>
      </c>
      <c r="I153" s="235"/>
    </row>
    <row r="154" ht="30" customHeight="1" spans="1:9">
      <c r="A154" s="175">
        <v>138</v>
      </c>
      <c r="B154" s="175" t="str">
        <f>VLOOKUP(D154,[36]VLOOKUP!D:E,2,0)</f>
        <v>经建股</v>
      </c>
      <c r="C154" s="186" t="s">
        <v>900</v>
      </c>
      <c r="D154" s="186" t="s">
        <v>1549</v>
      </c>
      <c r="E154" s="188">
        <v>163.13</v>
      </c>
      <c r="F154" s="188">
        <v>0</v>
      </c>
      <c r="G154" s="188">
        <v>0</v>
      </c>
      <c r="H154" s="174">
        <f t="shared" si="12"/>
        <v>163.13</v>
      </c>
      <c r="I154" s="236"/>
    </row>
    <row r="155" ht="30" customHeight="1" spans="1:9">
      <c r="A155" s="175">
        <v>139</v>
      </c>
      <c r="B155" s="175" t="str">
        <f>VLOOKUP(D155,[36]VLOOKUP!D:E,2,0)</f>
        <v>预算股</v>
      </c>
      <c r="C155" s="230" t="s">
        <v>626</v>
      </c>
      <c r="D155" s="225" t="s">
        <v>1550</v>
      </c>
      <c r="E155" s="188">
        <v>768.6</v>
      </c>
      <c r="F155" s="188">
        <v>0</v>
      </c>
      <c r="G155" s="188">
        <v>0</v>
      </c>
      <c r="H155" s="174">
        <f t="shared" si="12"/>
        <v>768.6</v>
      </c>
      <c r="I155" s="237"/>
    </row>
    <row r="156" ht="30" customHeight="1" spans="1:9">
      <c r="A156" s="175">
        <v>140</v>
      </c>
      <c r="B156" s="175" t="str">
        <f>VLOOKUP(D156,[36]VLOOKUP!D:E,2,0)</f>
        <v>预算股</v>
      </c>
      <c r="C156" s="230" t="s">
        <v>1365</v>
      </c>
      <c r="D156" s="225" t="s">
        <v>1550</v>
      </c>
      <c r="E156" s="188">
        <v>214.7</v>
      </c>
      <c r="F156" s="188">
        <v>0</v>
      </c>
      <c r="G156" s="188">
        <v>0</v>
      </c>
      <c r="H156" s="174">
        <f t="shared" si="12"/>
        <v>214.7</v>
      </c>
      <c r="I156" s="237"/>
    </row>
    <row r="157" ht="30" customHeight="1" spans="1:9">
      <c r="A157" s="175">
        <v>141</v>
      </c>
      <c r="B157" s="175" t="str">
        <f>VLOOKUP(D157,[36]VLOOKUP!D:E,2,0)</f>
        <v>预算股</v>
      </c>
      <c r="C157" s="230" t="s">
        <v>1371</v>
      </c>
      <c r="D157" s="225" t="s">
        <v>1550</v>
      </c>
      <c r="E157" s="188">
        <v>339.55</v>
      </c>
      <c r="F157" s="188">
        <v>0</v>
      </c>
      <c r="G157" s="188">
        <v>0</v>
      </c>
      <c r="H157" s="174">
        <f t="shared" si="12"/>
        <v>339.55</v>
      </c>
      <c r="I157" s="237"/>
    </row>
    <row r="158" ht="30" customHeight="1" spans="1:9">
      <c r="A158" s="175">
        <v>142</v>
      </c>
      <c r="B158" s="175" t="str">
        <f>VLOOKUP(D158,[36]VLOOKUP!D:E,2,0)</f>
        <v>预算股</v>
      </c>
      <c r="C158" s="230" t="s">
        <v>1551</v>
      </c>
      <c r="D158" s="225" t="s">
        <v>1550</v>
      </c>
      <c r="E158" s="188">
        <v>216</v>
      </c>
      <c r="F158" s="188">
        <v>0</v>
      </c>
      <c r="G158" s="188">
        <v>0</v>
      </c>
      <c r="H158" s="174">
        <f t="shared" si="12"/>
        <v>216</v>
      </c>
      <c r="I158" s="237"/>
    </row>
    <row r="159" ht="30" customHeight="1" spans="1:9">
      <c r="A159" s="175">
        <v>143</v>
      </c>
      <c r="B159" s="175" t="str">
        <f>VLOOKUP(D159,[36]VLOOKUP!D:E,2,0)</f>
        <v>预算股</v>
      </c>
      <c r="C159" s="230" t="s">
        <v>1482</v>
      </c>
      <c r="D159" s="225" t="s">
        <v>1550</v>
      </c>
      <c r="E159" s="188">
        <v>261.79</v>
      </c>
      <c r="F159" s="188">
        <v>0</v>
      </c>
      <c r="G159" s="188">
        <v>0</v>
      </c>
      <c r="H159" s="174">
        <f t="shared" si="12"/>
        <v>261.79</v>
      </c>
      <c r="I159" s="237"/>
    </row>
    <row r="160" ht="30" customHeight="1" spans="1:9">
      <c r="A160" s="175">
        <v>144</v>
      </c>
      <c r="B160" s="175" t="str">
        <f>VLOOKUP(D160,[36]VLOOKUP!D:E,2,0)</f>
        <v>预算股</v>
      </c>
      <c r="C160" s="230" t="s">
        <v>1376</v>
      </c>
      <c r="D160" s="225" t="s">
        <v>1550</v>
      </c>
      <c r="E160" s="188">
        <v>140.83</v>
      </c>
      <c r="F160" s="188">
        <v>0</v>
      </c>
      <c r="G160" s="188">
        <v>0</v>
      </c>
      <c r="H160" s="174">
        <f t="shared" si="12"/>
        <v>140.83</v>
      </c>
      <c r="I160" s="237"/>
    </row>
    <row r="161" ht="30" customHeight="1" spans="1:9">
      <c r="A161" s="175">
        <v>145</v>
      </c>
      <c r="B161" s="175" t="str">
        <f>VLOOKUP(D161,[36]VLOOKUP!D:E,2,0)</f>
        <v>预算股</v>
      </c>
      <c r="C161" s="230" t="s">
        <v>1552</v>
      </c>
      <c r="D161" s="225" t="s">
        <v>1550</v>
      </c>
      <c r="E161" s="188">
        <v>210.38</v>
      </c>
      <c r="F161" s="188">
        <v>0</v>
      </c>
      <c r="G161" s="188">
        <v>0</v>
      </c>
      <c r="H161" s="174">
        <f t="shared" si="12"/>
        <v>210.38</v>
      </c>
      <c r="I161" s="237"/>
    </row>
    <row r="162" ht="30" customHeight="1" spans="1:9">
      <c r="A162" s="175">
        <v>146</v>
      </c>
      <c r="B162" s="175" t="s">
        <v>619</v>
      </c>
      <c r="C162" s="186" t="s">
        <v>900</v>
      </c>
      <c r="D162" s="225" t="s">
        <v>1553</v>
      </c>
      <c r="E162" s="188">
        <v>22600</v>
      </c>
      <c r="F162" s="188"/>
      <c r="G162" s="188"/>
      <c r="H162" s="174">
        <v>22600</v>
      </c>
      <c r="I162" s="237"/>
    </row>
    <row r="163" ht="30" customHeight="1" spans="1:9">
      <c r="A163" s="175">
        <v>147</v>
      </c>
      <c r="B163" s="175" t="str">
        <f>VLOOKUP(D163,[36]VLOOKUP!D:E,2,0)</f>
        <v>预算股</v>
      </c>
      <c r="C163" s="186" t="s">
        <v>900</v>
      </c>
      <c r="D163" s="230" t="s">
        <v>1554</v>
      </c>
      <c r="E163" s="188">
        <v>3539.486</v>
      </c>
      <c r="F163" s="188">
        <v>245.49</v>
      </c>
      <c r="G163" s="188">
        <v>245.49</v>
      </c>
      <c r="H163" s="174">
        <f t="shared" ref="H163:H212" si="13">E163+G163</f>
        <v>3784.976</v>
      </c>
      <c r="I163" s="237" t="s">
        <v>1555</v>
      </c>
    </row>
    <row r="164" ht="30" customHeight="1" spans="1:9">
      <c r="A164" s="175">
        <v>148</v>
      </c>
      <c r="B164" s="175" t="str">
        <f>VLOOKUP(D164,[36]VLOOKUP!D:E,2,0)</f>
        <v>预算股</v>
      </c>
      <c r="C164" s="186" t="s">
        <v>900</v>
      </c>
      <c r="D164" s="230" t="s">
        <v>1556</v>
      </c>
      <c r="E164" s="188">
        <v>1037.6</v>
      </c>
      <c r="F164" s="188">
        <v>0</v>
      </c>
      <c r="G164" s="188">
        <v>0</v>
      </c>
      <c r="H164" s="174">
        <f t="shared" si="13"/>
        <v>1037.6</v>
      </c>
      <c r="I164" s="237"/>
    </row>
    <row r="165" ht="30" customHeight="1" spans="1:9">
      <c r="A165" s="175">
        <v>149</v>
      </c>
      <c r="B165" s="175" t="str">
        <f>VLOOKUP(D165,[36]VLOOKUP!D:E,2,0)</f>
        <v>预算股</v>
      </c>
      <c r="C165" s="186" t="s">
        <v>900</v>
      </c>
      <c r="D165" s="230" t="s">
        <v>1557</v>
      </c>
      <c r="E165" s="188">
        <v>5571</v>
      </c>
      <c r="F165" s="188">
        <v>1112.15</v>
      </c>
      <c r="G165" s="188">
        <v>1112.15</v>
      </c>
      <c r="H165" s="174">
        <f t="shared" si="13"/>
        <v>6683.15</v>
      </c>
      <c r="I165" s="237" t="s">
        <v>1558</v>
      </c>
    </row>
    <row r="166" ht="30" customHeight="1" spans="1:9">
      <c r="A166" s="175">
        <v>150</v>
      </c>
      <c r="B166" s="175" t="str">
        <f>VLOOKUP(D166,[36]VLOOKUP!D:E,2,0)</f>
        <v>预算股</v>
      </c>
      <c r="C166" s="186" t="s">
        <v>900</v>
      </c>
      <c r="D166" s="230" t="s">
        <v>1559</v>
      </c>
      <c r="E166" s="188">
        <v>0.2</v>
      </c>
      <c r="F166" s="188">
        <v>12.5</v>
      </c>
      <c r="G166" s="188">
        <v>12.5</v>
      </c>
      <c r="H166" s="174">
        <f t="shared" si="13"/>
        <v>12.7</v>
      </c>
      <c r="I166" s="237" t="s">
        <v>1560</v>
      </c>
    </row>
    <row r="167" ht="30" customHeight="1" spans="1:9">
      <c r="A167" s="175">
        <v>151</v>
      </c>
      <c r="B167" s="175" t="str">
        <f>VLOOKUP(D167,[36]VLOOKUP!D:E,2,0)</f>
        <v>预算股</v>
      </c>
      <c r="C167" s="186" t="s">
        <v>900</v>
      </c>
      <c r="D167" s="230" t="s">
        <v>1561</v>
      </c>
      <c r="E167" s="188">
        <v>0.1</v>
      </c>
      <c r="F167" s="174">
        <v>0</v>
      </c>
      <c r="G167" s="188">
        <v>0</v>
      </c>
      <c r="H167" s="174">
        <f t="shared" si="13"/>
        <v>0.1</v>
      </c>
      <c r="I167" s="237"/>
    </row>
    <row r="168" ht="30" customHeight="1" spans="1:9">
      <c r="A168" s="175">
        <v>152</v>
      </c>
      <c r="B168" s="175" t="str">
        <f>VLOOKUP(D168,[36]VLOOKUP!D:E,2,0)</f>
        <v>预算股</v>
      </c>
      <c r="C168" s="186" t="s">
        <v>900</v>
      </c>
      <c r="D168" s="230" t="s">
        <v>1562</v>
      </c>
      <c r="E168" s="188">
        <v>109.7</v>
      </c>
      <c r="F168" s="174">
        <v>0</v>
      </c>
      <c r="G168" s="188">
        <v>0</v>
      </c>
      <c r="H168" s="174">
        <f t="shared" si="13"/>
        <v>109.7</v>
      </c>
      <c r="I168" s="237"/>
    </row>
    <row r="169" ht="30" customHeight="1" spans="1:9">
      <c r="A169" s="175">
        <v>153</v>
      </c>
      <c r="B169" s="175" t="str">
        <f>VLOOKUP(D169,[36]VLOOKUP!D:E,2,0)</f>
        <v>工贸股</v>
      </c>
      <c r="C169" s="196" t="s">
        <v>880</v>
      </c>
      <c r="D169" s="197" t="s">
        <v>1563</v>
      </c>
      <c r="E169" s="188">
        <v>5</v>
      </c>
      <c r="F169" s="174">
        <v>0</v>
      </c>
      <c r="G169" s="188">
        <v>0</v>
      </c>
      <c r="H169" s="174">
        <f t="shared" si="13"/>
        <v>5</v>
      </c>
      <c r="I169" s="205"/>
    </row>
    <row r="170" ht="30" customHeight="1" spans="1:9">
      <c r="A170" s="175">
        <v>154</v>
      </c>
      <c r="B170" s="175" t="str">
        <f>VLOOKUP(D170,[36]VLOOKUP!D:E,2,0)</f>
        <v>工贸股</v>
      </c>
      <c r="C170" s="196" t="s">
        <v>880</v>
      </c>
      <c r="D170" s="197" t="s">
        <v>1564</v>
      </c>
      <c r="E170" s="188">
        <v>5</v>
      </c>
      <c r="F170" s="174">
        <v>0</v>
      </c>
      <c r="G170" s="188">
        <v>0</v>
      </c>
      <c r="H170" s="174">
        <f t="shared" si="13"/>
        <v>5</v>
      </c>
      <c r="I170" s="205"/>
    </row>
    <row r="171" ht="30" customHeight="1" spans="1:9">
      <c r="A171" s="175">
        <v>155</v>
      </c>
      <c r="B171" s="175" t="str">
        <f>VLOOKUP(D171,[36]VLOOKUP!D:E,2,0)</f>
        <v>综合股（土地基金）</v>
      </c>
      <c r="C171" s="186" t="s">
        <v>635</v>
      </c>
      <c r="D171" s="192" t="s">
        <v>508</v>
      </c>
      <c r="E171" s="188">
        <v>99</v>
      </c>
      <c r="F171" s="174">
        <v>0</v>
      </c>
      <c r="G171" s="188">
        <v>0</v>
      </c>
      <c r="H171" s="174">
        <f t="shared" si="13"/>
        <v>99</v>
      </c>
      <c r="I171" s="192" t="s">
        <v>1565</v>
      </c>
    </row>
    <row r="172" ht="30" customHeight="1" spans="1:9">
      <c r="A172" s="175">
        <v>156</v>
      </c>
      <c r="B172" s="175" t="str">
        <f>VLOOKUP(D172,[36]VLOOKUP!D:E,2,0)</f>
        <v>综合股（土地基金）</v>
      </c>
      <c r="C172" s="186" t="s">
        <v>635</v>
      </c>
      <c r="D172" s="192" t="s">
        <v>1566</v>
      </c>
      <c r="E172" s="188">
        <v>150</v>
      </c>
      <c r="F172" s="174">
        <v>0</v>
      </c>
      <c r="G172" s="188">
        <v>0</v>
      </c>
      <c r="H172" s="174">
        <f t="shared" si="13"/>
        <v>150</v>
      </c>
      <c r="I172" s="192" t="s">
        <v>1567</v>
      </c>
    </row>
    <row r="173" ht="48" spans="1:9">
      <c r="A173" s="175">
        <v>157</v>
      </c>
      <c r="B173" s="175" t="str">
        <f>VLOOKUP(D173,[36]VLOOKUP!D:E,2,0)</f>
        <v>综合股（土地基金）</v>
      </c>
      <c r="C173" s="186" t="s">
        <v>635</v>
      </c>
      <c r="D173" s="231" t="s">
        <v>1568</v>
      </c>
      <c r="E173" s="188">
        <v>1500</v>
      </c>
      <c r="F173" s="174">
        <v>0</v>
      </c>
      <c r="G173" s="188">
        <v>0</v>
      </c>
      <c r="H173" s="174">
        <f t="shared" si="13"/>
        <v>1500</v>
      </c>
      <c r="I173" s="192" t="s">
        <v>1569</v>
      </c>
    </row>
    <row r="174" ht="30" customHeight="1" spans="1:9">
      <c r="A174" s="175">
        <v>158</v>
      </c>
      <c r="B174" s="175" t="str">
        <f>VLOOKUP(D174,[36]VLOOKUP!D:E,2,0)</f>
        <v>综合股（土地基金）</v>
      </c>
      <c r="C174" s="186" t="s">
        <v>635</v>
      </c>
      <c r="D174" s="231" t="s">
        <v>1570</v>
      </c>
      <c r="E174" s="188">
        <v>15</v>
      </c>
      <c r="F174" s="188">
        <v>-4</v>
      </c>
      <c r="G174" s="188">
        <v>-4</v>
      </c>
      <c r="H174" s="174">
        <f t="shared" si="13"/>
        <v>11</v>
      </c>
      <c r="I174" s="192" t="s">
        <v>1571</v>
      </c>
    </row>
    <row r="175" ht="30" customHeight="1" spans="1:9">
      <c r="A175" s="175">
        <v>159</v>
      </c>
      <c r="B175" s="175" t="str">
        <f>VLOOKUP(D175,[36]VLOOKUP!D:E,2,0)</f>
        <v>综合股（土地基金）</v>
      </c>
      <c r="C175" s="186" t="s">
        <v>635</v>
      </c>
      <c r="D175" s="231" t="s">
        <v>1572</v>
      </c>
      <c r="E175" s="188">
        <v>20</v>
      </c>
      <c r="F175" s="174">
        <v>0</v>
      </c>
      <c r="G175" s="188">
        <v>0</v>
      </c>
      <c r="H175" s="174">
        <f t="shared" si="13"/>
        <v>20</v>
      </c>
      <c r="I175" s="192" t="s">
        <v>1573</v>
      </c>
    </row>
    <row r="176" ht="48" spans="1:9">
      <c r="A176" s="175">
        <v>160</v>
      </c>
      <c r="B176" s="175" t="str">
        <f>VLOOKUP(D176,[36]VLOOKUP!D:E,2,0)</f>
        <v>综合股（土地基金）</v>
      </c>
      <c r="C176" s="186" t="s">
        <v>635</v>
      </c>
      <c r="D176" s="231" t="s">
        <v>1574</v>
      </c>
      <c r="E176" s="188">
        <v>100</v>
      </c>
      <c r="F176" s="174">
        <v>0</v>
      </c>
      <c r="G176" s="188">
        <v>-50</v>
      </c>
      <c r="H176" s="174">
        <f t="shared" si="13"/>
        <v>50</v>
      </c>
      <c r="I176" s="192" t="s">
        <v>1575</v>
      </c>
    </row>
    <row r="177" ht="30" customHeight="1" spans="1:9">
      <c r="A177" s="175">
        <v>161</v>
      </c>
      <c r="B177" s="175" t="str">
        <f>VLOOKUP(D177,[36]VLOOKUP!D:E,2,0)</f>
        <v>综合股（土地基金）</v>
      </c>
      <c r="C177" s="186" t="s">
        <v>635</v>
      </c>
      <c r="D177" s="231" t="s">
        <v>1576</v>
      </c>
      <c r="E177" s="188">
        <v>18.53</v>
      </c>
      <c r="F177" s="174">
        <v>0</v>
      </c>
      <c r="G177" s="188">
        <v>0</v>
      </c>
      <c r="H177" s="174">
        <f t="shared" si="13"/>
        <v>18.53</v>
      </c>
      <c r="I177" s="192" t="s">
        <v>1577</v>
      </c>
    </row>
    <row r="178" ht="40" customHeight="1" spans="1:9">
      <c r="A178" s="175">
        <v>162</v>
      </c>
      <c r="B178" s="175" t="e">
        <f>VLOOKUP(D178,[36]VLOOKUP!D:E,2,0)</f>
        <v>#N/A</v>
      </c>
      <c r="C178" s="186" t="s">
        <v>635</v>
      </c>
      <c r="D178" s="231" t="s">
        <v>1578</v>
      </c>
      <c r="E178" s="188">
        <v>45</v>
      </c>
      <c r="F178" s="188">
        <v>20.74</v>
      </c>
      <c r="G178" s="188">
        <v>20.74</v>
      </c>
      <c r="H178" s="174">
        <f t="shared" si="13"/>
        <v>65.74</v>
      </c>
      <c r="I178" s="192" t="s">
        <v>1579</v>
      </c>
    </row>
    <row r="179" ht="30" customHeight="1" spans="1:9">
      <c r="A179" s="175">
        <v>163</v>
      </c>
      <c r="B179" s="175" t="str">
        <f>VLOOKUP(D179,[36]VLOOKUP!D:E,2,0)</f>
        <v>综合股（土地基金）</v>
      </c>
      <c r="C179" s="186" t="s">
        <v>635</v>
      </c>
      <c r="D179" s="232" t="s">
        <v>1580</v>
      </c>
      <c r="E179" s="188">
        <v>25</v>
      </c>
      <c r="F179" s="188">
        <v>-6</v>
      </c>
      <c r="G179" s="188">
        <v>-6</v>
      </c>
      <c r="H179" s="174">
        <f t="shared" si="13"/>
        <v>19</v>
      </c>
      <c r="I179" s="192" t="s">
        <v>1581</v>
      </c>
    </row>
    <row r="180" ht="30" customHeight="1" spans="1:9">
      <c r="A180" s="175">
        <v>164</v>
      </c>
      <c r="B180" s="175" t="str">
        <f>VLOOKUP(D180,[36]VLOOKUP!D:E,2,0)</f>
        <v>综合股（土地基金）</v>
      </c>
      <c r="C180" s="186" t="s">
        <v>635</v>
      </c>
      <c r="D180" s="231" t="s">
        <v>1582</v>
      </c>
      <c r="E180" s="188">
        <v>66.92</v>
      </c>
      <c r="F180" s="174">
        <v>0</v>
      </c>
      <c r="G180" s="188">
        <v>0</v>
      </c>
      <c r="H180" s="174">
        <f t="shared" si="13"/>
        <v>66.92</v>
      </c>
      <c r="I180" s="192" t="s">
        <v>1583</v>
      </c>
    </row>
    <row r="181" ht="30" customHeight="1" spans="1:9">
      <c r="A181" s="175">
        <v>165</v>
      </c>
      <c r="B181" s="175" t="str">
        <f>VLOOKUP(D181,[36]VLOOKUP!D:E,2,0)</f>
        <v>综合股（土地基金）</v>
      </c>
      <c r="C181" s="186" t="s">
        <v>635</v>
      </c>
      <c r="D181" s="231" t="s">
        <v>1584</v>
      </c>
      <c r="E181" s="188">
        <v>185</v>
      </c>
      <c r="F181" s="174">
        <v>0</v>
      </c>
      <c r="G181" s="188">
        <v>-135</v>
      </c>
      <c r="H181" s="174">
        <f t="shared" si="13"/>
        <v>50</v>
      </c>
      <c r="I181" s="192" t="s">
        <v>1585</v>
      </c>
    </row>
    <row r="182" ht="36" spans="1:9">
      <c r="A182" s="175">
        <v>166</v>
      </c>
      <c r="B182" s="175" t="str">
        <f>VLOOKUP(D182,[36]VLOOKUP!D:E,2,0)</f>
        <v>综合股（土地基金）</v>
      </c>
      <c r="C182" s="186" t="s">
        <v>635</v>
      </c>
      <c r="D182" s="231" t="s">
        <v>1586</v>
      </c>
      <c r="E182" s="188">
        <v>500</v>
      </c>
      <c r="F182" s="174">
        <v>0</v>
      </c>
      <c r="G182" s="188">
        <v>-300</v>
      </c>
      <c r="H182" s="174">
        <f t="shared" si="13"/>
        <v>200</v>
      </c>
      <c r="I182" s="192" t="s">
        <v>1587</v>
      </c>
    </row>
    <row r="183" ht="30" customHeight="1" spans="1:9">
      <c r="A183" s="175">
        <v>167</v>
      </c>
      <c r="B183" s="175" t="str">
        <f>VLOOKUP(D183,[36]VLOOKUP!D:E,2,0)</f>
        <v>综合股（土地基金）</v>
      </c>
      <c r="C183" s="186" t="s">
        <v>635</v>
      </c>
      <c r="D183" s="231" t="s">
        <v>1588</v>
      </c>
      <c r="E183" s="188">
        <v>30</v>
      </c>
      <c r="F183" s="174">
        <v>0</v>
      </c>
      <c r="G183" s="188">
        <v>0</v>
      </c>
      <c r="H183" s="174">
        <f t="shared" si="13"/>
        <v>30</v>
      </c>
      <c r="I183" s="192" t="s">
        <v>1589</v>
      </c>
    </row>
    <row r="184" ht="30" customHeight="1" spans="1:9">
      <c r="A184" s="175">
        <v>168</v>
      </c>
      <c r="B184" s="175" t="str">
        <f>VLOOKUP(D184,[36]VLOOKUP!D:E,2,0)</f>
        <v>综合股（土地基金）</v>
      </c>
      <c r="C184" s="186" t="s">
        <v>635</v>
      </c>
      <c r="D184" s="231" t="s">
        <v>1590</v>
      </c>
      <c r="E184" s="188">
        <v>163</v>
      </c>
      <c r="F184" s="174">
        <v>0</v>
      </c>
      <c r="G184" s="188">
        <v>-100</v>
      </c>
      <c r="H184" s="174">
        <f t="shared" si="13"/>
        <v>63</v>
      </c>
      <c r="I184" s="186" t="s">
        <v>1591</v>
      </c>
    </row>
    <row r="185" ht="30" customHeight="1" spans="1:9">
      <c r="A185" s="175">
        <v>169</v>
      </c>
      <c r="B185" s="175" t="str">
        <f>VLOOKUP(D185,[36]VLOOKUP!D:E,2,0)</f>
        <v>综合股（土地基金）</v>
      </c>
      <c r="C185" s="186" t="s">
        <v>635</v>
      </c>
      <c r="D185" s="231" t="s">
        <v>1592</v>
      </c>
      <c r="E185" s="188">
        <v>90</v>
      </c>
      <c r="F185" s="174">
        <v>0</v>
      </c>
      <c r="G185" s="188">
        <v>0</v>
      </c>
      <c r="H185" s="174">
        <f t="shared" si="13"/>
        <v>90</v>
      </c>
      <c r="I185" s="192" t="s">
        <v>1593</v>
      </c>
    </row>
    <row r="186" ht="30" customHeight="1" spans="1:9">
      <c r="A186" s="175">
        <v>170</v>
      </c>
      <c r="B186" s="175" t="str">
        <f>VLOOKUP(D186,[36]VLOOKUP!D:E,2,0)</f>
        <v>综合股（土地基金）</v>
      </c>
      <c r="C186" s="186" t="s">
        <v>635</v>
      </c>
      <c r="D186" s="231" t="s">
        <v>1594</v>
      </c>
      <c r="E186" s="188">
        <v>11.2</v>
      </c>
      <c r="F186" s="174">
        <v>0</v>
      </c>
      <c r="G186" s="188">
        <v>0</v>
      </c>
      <c r="H186" s="174">
        <f t="shared" si="13"/>
        <v>11.2</v>
      </c>
      <c r="I186" s="192" t="s">
        <v>1595</v>
      </c>
    </row>
    <row r="187" ht="30" customHeight="1" spans="1:9">
      <c r="A187" s="175">
        <v>171</v>
      </c>
      <c r="B187" s="175" t="str">
        <f>VLOOKUP(D187,[36]VLOOKUP!D:E,2,0)</f>
        <v>综合股（土地基金）</v>
      </c>
      <c r="C187" s="186" t="s">
        <v>635</v>
      </c>
      <c r="D187" s="231" t="s">
        <v>1596</v>
      </c>
      <c r="E187" s="188">
        <f>300-200</f>
        <v>100</v>
      </c>
      <c r="F187" s="174">
        <v>0</v>
      </c>
      <c r="G187" s="188">
        <v>0</v>
      </c>
      <c r="H187" s="174">
        <f t="shared" si="13"/>
        <v>100</v>
      </c>
      <c r="I187" s="192" t="s">
        <v>1597</v>
      </c>
    </row>
    <row r="188" ht="30" customHeight="1" spans="1:9">
      <c r="A188" s="175">
        <v>172</v>
      </c>
      <c r="B188" s="175" t="str">
        <f>VLOOKUP(D188,[36]VLOOKUP!D:E,2,0)</f>
        <v>综合股（土地基金）</v>
      </c>
      <c r="C188" s="186" t="s">
        <v>635</v>
      </c>
      <c r="D188" s="231" t="s">
        <v>1598</v>
      </c>
      <c r="E188" s="188">
        <v>95</v>
      </c>
      <c r="F188" s="174">
        <v>0</v>
      </c>
      <c r="G188" s="188">
        <v>-95</v>
      </c>
      <c r="H188" s="174">
        <f t="shared" si="13"/>
        <v>0</v>
      </c>
      <c r="I188" s="192" t="s">
        <v>1597</v>
      </c>
    </row>
    <row r="189" ht="30" customHeight="1" spans="1:9">
      <c r="A189" s="175">
        <v>173</v>
      </c>
      <c r="B189" s="175" t="str">
        <f>VLOOKUP(D189,[36]VLOOKUP!D:E,2,0)</f>
        <v>综合股（土地基金）</v>
      </c>
      <c r="C189" s="186" t="s">
        <v>635</v>
      </c>
      <c r="D189" s="189" t="s">
        <v>1599</v>
      </c>
      <c r="E189" s="188">
        <v>20</v>
      </c>
      <c r="F189" s="188">
        <v>20</v>
      </c>
      <c r="G189" s="188">
        <v>20</v>
      </c>
      <c r="H189" s="174">
        <f t="shared" si="13"/>
        <v>40</v>
      </c>
      <c r="I189" s="192" t="s">
        <v>1600</v>
      </c>
    </row>
    <row r="190" ht="30" customHeight="1" spans="1:9">
      <c r="A190" s="175">
        <v>174</v>
      </c>
      <c r="B190" s="175" t="str">
        <f>VLOOKUP(D190,[36]VLOOKUP!D:E,2,0)</f>
        <v>综合股（土地基金）</v>
      </c>
      <c r="C190" s="186" t="s">
        <v>635</v>
      </c>
      <c r="D190" s="189" t="s">
        <v>1601</v>
      </c>
      <c r="E190" s="188">
        <v>50</v>
      </c>
      <c r="F190" s="174">
        <v>0</v>
      </c>
      <c r="G190" s="188">
        <v>0</v>
      </c>
      <c r="H190" s="174">
        <f t="shared" si="13"/>
        <v>50</v>
      </c>
      <c r="I190" s="186"/>
    </row>
    <row r="191" ht="30" customHeight="1" spans="1:9">
      <c r="A191" s="175">
        <v>175</v>
      </c>
      <c r="B191" s="175" t="str">
        <f>VLOOKUP(D191,[36]VLOOKUP!D:E,2,0)</f>
        <v>综合股（土地基金）</v>
      </c>
      <c r="C191" s="186" t="s">
        <v>635</v>
      </c>
      <c r="D191" s="189" t="s">
        <v>1602</v>
      </c>
      <c r="E191" s="188">
        <v>28.8</v>
      </c>
      <c r="F191" s="174">
        <v>0</v>
      </c>
      <c r="G191" s="188">
        <v>0</v>
      </c>
      <c r="H191" s="174">
        <f t="shared" si="13"/>
        <v>28.8</v>
      </c>
      <c r="I191" s="192" t="s">
        <v>1603</v>
      </c>
    </row>
    <row r="192" ht="30" customHeight="1" spans="1:9">
      <c r="A192" s="175">
        <v>176</v>
      </c>
      <c r="B192" s="175" t="str">
        <f>VLOOKUP(D192,[36]VLOOKUP!D:E,2,0)</f>
        <v>综合股（土地基金）</v>
      </c>
      <c r="C192" s="186" t="s">
        <v>635</v>
      </c>
      <c r="D192" s="189" t="s">
        <v>1604</v>
      </c>
      <c r="E192" s="188">
        <v>40</v>
      </c>
      <c r="F192" s="174">
        <v>0</v>
      </c>
      <c r="G192" s="188">
        <v>0</v>
      </c>
      <c r="H192" s="174">
        <f t="shared" si="13"/>
        <v>40</v>
      </c>
      <c r="I192" s="192" t="s">
        <v>1605</v>
      </c>
    </row>
    <row r="193" ht="36" spans="1:9">
      <c r="A193" s="175">
        <v>177</v>
      </c>
      <c r="B193" s="175" t="str">
        <f>VLOOKUP(D193,[36]VLOOKUP!D:E,2,0)</f>
        <v>综合股（土地基金）</v>
      </c>
      <c r="C193" s="186" t="s">
        <v>635</v>
      </c>
      <c r="D193" s="189" t="s">
        <v>1606</v>
      </c>
      <c r="E193" s="188">
        <v>80</v>
      </c>
      <c r="F193" s="174">
        <v>0</v>
      </c>
      <c r="G193" s="188">
        <v>0</v>
      </c>
      <c r="H193" s="174">
        <f t="shared" si="13"/>
        <v>80</v>
      </c>
      <c r="I193" s="192" t="s">
        <v>1607</v>
      </c>
    </row>
    <row r="194" ht="30" customHeight="1" spans="1:9">
      <c r="A194" s="175">
        <v>178</v>
      </c>
      <c r="B194" s="175" t="str">
        <f>VLOOKUP(D194,[36]VLOOKUP!D:E,2,0)</f>
        <v>综合股（土地基金）</v>
      </c>
      <c r="C194" s="186" t="s">
        <v>635</v>
      </c>
      <c r="D194" s="189" t="s">
        <v>1608</v>
      </c>
      <c r="E194" s="188">
        <v>92</v>
      </c>
      <c r="F194" s="174">
        <v>0</v>
      </c>
      <c r="G194" s="188">
        <v>0</v>
      </c>
      <c r="H194" s="174">
        <f t="shared" si="13"/>
        <v>92</v>
      </c>
      <c r="I194" s="186"/>
    </row>
    <row r="195" ht="30" customHeight="1" spans="1:9">
      <c r="A195" s="175">
        <v>179</v>
      </c>
      <c r="B195" s="175" t="str">
        <f>VLOOKUP(D195,[36]VLOOKUP!D:E,2,0)</f>
        <v>综合股（土地基金）</v>
      </c>
      <c r="C195" s="238" t="s">
        <v>635</v>
      </c>
      <c r="D195" s="239" t="s">
        <v>1609</v>
      </c>
      <c r="E195" s="188">
        <v>149</v>
      </c>
      <c r="F195" s="174">
        <v>0</v>
      </c>
      <c r="G195" s="188">
        <v>0</v>
      </c>
      <c r="H195" s="174">
        <f t="shared" si="13"/>
        <v>149</v>
      </c>
      <c r="I195" s="186"/>
    </row>
    <row r="196" ht="30" customHeight="1" spans="1:9">
      <c r="A196" s="175">
        <v>180</v>
      </c>
      <c r="B196" s="175" t="str">
        <f>VLOOKUP(D196,[36]VLOOKUP!D:E,2,0)</f>
        <v>综合股（土地基金）</v>
      </c>
      <c r="C196" s="186" t="s">
        <v>635</v>
      </c>
      <c r="D196" s="187" t="s">
        <v>1610</v>
      </c>
      <c r="E196" s="188">
        <v>0</v>
      </c>
      <c r="F196" s="188">
        <v>8</v>
      </c>
      <c r="G196" s="188">
        <v>0</v>
      </c>
      <c r="H196" s="174">
        <f t="shared" si="13"/>
        <v>0</v>
      </c>
      <c r="I196" s="186" t="s">
        <v>1611</v>
      </c>
    </row>
    <row r="197" ht="30" customHeight="1" spans="1:9">
      <c r="A197" s="175">
        <v>181</v>
      </c>
      <c r="B197" s="175" t="str">
        <f>VLOOKUP(D197,[36]VLOOKUP!D:E,2,0)</f>
        <v>综合股（土地基金）</v>
      </c>
      <c r="C197" s="186" t="s">
        <v>635</v>
      </c>
      <c r="D197" s="187" t="s">
        <v>1612</v>
      </c>
      <c r="E197" s="188">
        <v>0</v>
      </c>
      <c r="F197" s="188">
        <v>30</v>
      </c>
      <c r="G197" s="188">
        <v>0</v>
      </c>
      <c r="H197" s="174">
        <f t="shared" si="13"/>
        <v>0</v>
      </c>
      <c r="I197" s="186" t="s">
        <v>1613</v>
      </c>
    </row>
    <row r="198" ht="30" customHeight="1" spans="1:9">
      <c r="A198" s="175">
        <v>182</v>
      </c>
      <c r="B198" s="175" t="str">
        <f>VLOOKUP(D198,[36]VLOOKUP!D:E,2,0)</f>
        <v>综合股（土地基金）</v>
      </c>
      <c r="C198" s="186" t="s">
        <v>635</v>
      </c>
      <c r="D198" s="187" t="s">
        <v>1614</v>
      </c>
      <c r="E198" s="188">
        <v>0</v>
      </c>
      <c r="F198" s="188">
        <v>30</v>
      </c>
      <c r="G198" s="188">
        <v>0</v>
      </c>
      <c r="H198" s="174">
        <f t="shared" si="13"/>
        <v>0</v>
      </c>
      <c r="I198" s="186" t="s">
        <v>1615</v>
      </c>
    </row>
    <row r="199" ht="40" customHeight="1" spans="1:9">
      <c r="A199" s="175">
        <v>183</v>
      </c>
      <c r="B199" s="175" t="str">
        <f>VLOOKUP(D199,[36]VLOOKUP!D:E,2,0)</f>
        <v>综合股（土地基金）</v>
      </c>
      <c r="C199" s="186" t="s">
        <v>635</v>
      </c>
      <c r="D199" s="187" t="s">
        <v>1616</v>
      </c>
      <c r="E199" s="188">
        <v>0</v>
      </c>
      <c r="F199" s="188">
        <v>17</v>
      </c>
      <c r="G199" s="188">
        <v>0</v>
      </c>
      <c r="H199" s="174">
        <f t="shared" si="13"/>
        <v>0</v>
      </c>
      <c r="I199" s="186" t="s">
        <v>1617</v>
      </c>
    </row>
    <row r="200" ht="30" customHeight="1" spans="1:9">
      <c r="A200" s="175">
        <v>184</v>
      </c>
      <c r="B200" s="175" t="str">
        <f>VLOOKUP(D200,[36]VLOOKUP!D:E,2,0)</f>
        <v>综合股（土地基金）</v>
      </c>
      <c r="C200" s="186" t="s">
        <v>635</v>
      </c>
      <c r="D200" s="187" t="s">
        <v>1618</v>
      </c>
      <c r="E200" s="188">
        <v>0</v>
      </c>
      <c r="F200" s="188">
        <v>21</v>
      </c>
      <c r="G200" s="188">
        <v>0</v>
      </c>
      <c r="H200" s="174">
        <f t="shared" si="13"/>
        <v>0</v>
      </c>
      <c r="I200" s="186" t="s">
        <v>1619</v>
      </c>
    </row>
    <row r="201" ht="30" customHeight="1" spans="1:9">
      <c r="A201" s="175">
        <v>185</v>
      </c>
      <c r="B201" s="175" t="str">
        <f>VLOOKUP(D201,[36]VLOOKUP!D:E,2,0)</f>
        <v>综合股（土地基金）</v>
      </c>
      <c r="C201" s="186" t="s">
        <v>635</v>
      </c>
      <c r="D201" s="187" t="s">
        <v>1620</v>
      </c>
      <c r="E201" s="188">
        <v>0</v>
      </c>
      <c r="F201" s="188">
        <v>70</v>
      </c>
      <c r="G201" s="188">
        <v>0</v>
      </c>
      <c r="H201" s="174">
        <f t="shared" si="13"/>
        <v>0</v>
      </c>
      <c r="I201" s="186" t="s">
        <v>1621</v>
      </c>
    </row>
    <row r="202" ht="36" spans="1:9">
      <c r="A202" s="175">
        <v>186</v>
      </c>
      <c r="B202" s="175" t="str">
        <f>VLOOKUP(D202,[36]VLOOKUP!D:E,2,0)</f>
        <v>综合股（土地基金）</v>
      </c>
      <c r="C202" s="186" t="s">
        <v>635</v>
      </c>
      <c r="D202" s="187" t="s">
        <v>1622</v>
      </c>
      <c r="E202" s="188">
        <v>0</v>
      </c>
      <c r="F202" s="188">
        <v>126</v>
      </c>
      <c r="G202" s="188">
        <v>0</v>
      </c>
      <c r="H202" s="174">
        <f t="shared" si="13"/>
        <v>0</v>
      </c>
      <c r="I202" s="186" t="s">
        <v>1623</v>
      </c>
    </row>
    <row r="203" ht="30" customHeight="1" spans="1:9">
      <c r="A203" s="175">
        <v>187</v>
      </c>
      <c r="B203" s="175" t="str">
        <f>VLOOKUP(D203,[36]VLOOKUP!D:E,2,0)</f>
        <v>综合股（土地基金）</v>
      </c>
      <c r="C203" s="186" t="s">
        <v>635</v>
      </c>
      <c r="D203" s="187" t="s">
        <v>1624</v>
      </c>
      <c r="E203" s="180">
        <v>0</v>
      </c>
      <c r="F203" s="180">
        <v>10</v>
      </c>
      <c r="G203" s="180">
        <v>0</v>
      </c>
      <c r="H203" s="174">
        <f t="shared" si="13"/>
        <v>0</v>
      </c>
      <c r="I203" s="186" t="s">
        <v>1625</v>
      </c>
    </row>
    <row r="204" ht="30" customHeight="1" spans="1:9">
      <c r="A204" s="175">
        <v>188</v>
      </c>
      <c r="B204" s="175" t="str">
        <f>VLOOKUP(D204,[36]VLOOKUP!D:E,2,0)</f>
        <v>综合股（土地基金）</v>
      </c>
      <c r="C204" s="186" t="s">
        <v>635</v>
      </c>
      <c r="D204" s="187" t="s">
        <v>1626</v>
      </c>
      <c r="E204" s="180">
        <v>0</v>
      </c>
      <c r="F204" s="180">
        <v>10</v>
      </c>
      <c r="G204" s="180">
        <v>10</v>
      </c>
      <c r="H204" s="174">
        <f t="shared" si="13"/>
        <v>10</v>
      </c>
      <c r="I204" s="186" t="s">
        <v>1627</v>
      </c>
    </row>
    <row r="205" ht="30" customHeight="1" spans="1:9">
      <c r="A205" s="175">
        <v>189</v>
      </c>
      <c r="B205" s="175" t="str">
        <f>VLOOKUP(D205,[36]VLOOKUP!D:E,2,0)</f>
        <v>综合股（土地基金）</v>
      </c>
      <c r="C205" s="186" t="s">
        <v>635</v>
      </c>
      <c r="D205" s="240" t="s">
        <v>1628</v>
      </c>
      <c r="E205" s="180">
        <v>60</v>
      </c>
      <c r="F205" s="180">
        <v>0</v>
      </c>
      <c r="G205" s="241">
        <v>0</v>
      </c>
      <c r="H205" s="174">
        <f t="shared" si="13"/>
        <v>60</v>
      </c>
      <c r="I205" s="203"/>
    </row>
    <row r="206" ht="36" spans="1:9">
      <c r="A206" s="175">
        <v>190</v>
      </c>
      <c r="B206" s="175" t="str">
        <f>VLOOKUP(D206,[36]VLOOKUP!D:E,2,0)</f>
        <v>综合股（土地基金）</v>
      </c>
      <c r="C206" s="186" t="s">
        <v>1309</v>
      </c>
      <c r="D206" s="187" t="s">
        <v>1629</v>
      </c>
      <c r="E206" s="188">
        <v>160</v>
      </c>
      <c r="F206" s="188">
        <v>10</v>
      </c>
      <c r="G206" s="188">
        <v>-100</v>
      </c>
      <c r="H206" s="174">
        <f t="shared" si="13"/>
        <v>60</v>
      </c>
      <c r="I206" s="187" t="s">
        <v>1630</v>
      </c>
    </row>
    <row r="207" ht="30" customHeight="1" spans="1:9">
      <c r="A207" s="175">
        <v>191</v>
      </c>
      <c r="B207" s="175" t="str">
        <f>VLOOKUP(D207,[36]VLOOKUP!D:E,2,0)</f>
        <v>综合股（土地基金）</v>
      </c>
      <c r="C207" s="186" t="s">
        <v>1309</v>
      </c>
      <c r="D207" s="187" t="s">
        <v>1631</v>
      </c>
      <c r="E207" s="188">
        <v>2</v>
      </c>
      <c r="F207" s="188">
        <v>0</v>
      </c>
      <c r="G207" s="188">
        <v>0</v>
      </c>
      <c r="H207" s="174">
        <f t="shared" si="13"/>
        <v>2</v>
      </c>
      <c r="I207" s="186" t="s">
        <v>1632</v>
      </c>
    </row>
    <row r="208" ht="30" customHeight="1" spans="1:9">
      <c r="A208" s="175">
        <v>192</v>
      </c>
      <c r="B208" s="175" t="str">
        <f>VLOOKUP(D208,[36]VLOOKUP!D:E,2,0)</f>
        <v>综合股（土地基金）</v>
      </c>
      <c r="C208" s="186" t="s">
        <v>1309</v>
      </c>
      <c r="D208" s="187" t="s">
        <v>1633</v>
      </c>
      <c r="E208" s="188">
        <v>35</v>
      </c>
      <c r="F208" s="188">
        <v>0</v>
      </c>
      <c r="G208" s="188">
        <v>0</v>
      </c>
      <c r="H208" s="174">
        <f t="shared" si="13"/>
        <v>35</v>
      </c>
      <c r="I208" s="186" t="s">
        <v>1634</v>
      </c>
    </row>
    <row r="209" ht="30" customHeight="1" spans="1:9">
      <c r="A209" s="175">
        <v>193</v>
      </c>
      <c r="B209" s="175" t="str">
        <f>VLOOKUP(D209,[36]VLOOKUP!D:E,2,0)</f>
        <v>综合股（土地基金）</v>
      </c>
      <c r="C209" s="186" t="s">
        <v>1309</v>
      </c>
      <c r="D209" s="187" t="s">
        <v>1635</v>
      </c>
      <c r="E209" s="188">
        <v>16</v>
      </c>
      <c r="F209" s="188">
        <v>0</v>
      </c>
      <c r="G209" s="188">
        <v>0</v>
      </c>
      <c r="H209" s="174">
        <f t="shared" si="13"/>
        <v>16</v>
      </c>
      <c r="I209" s="186" t="s">
        <v>1636</v>
      </c>
    </row>
    <row r="210" ht="36" spans="1:9">
      <c r="A210" s="175">
        <v>194</v>
      </c>
      <c r="B210" s="175" t="str">
        <f>VLOOKUP(D210,[36]VLOOKUP!D:E,2,0)</f>
        <v>综合股（土地基金）</v>
      </c>
      <c r="C210" s="186" t="s">
        <v>1309</v>
      </c>
      <c r="D210" s="187" t="s">
        <v>1637</v>
      </c>
      <c r="E210" s="188">
        <v>10.12</v>
      </c>
      <c r="F210" s="188">
        <v>6.4</v>
      </c>
      <c r="G210" s="188">
        <v>0</v>
      </c>
      <c r="H210" s="174">
        <f t="shared" si="13"/>
        <v>10.12</v>
      </c>
      <c r="I210" s="186" t="s">
        <v>1638</v>
      </c>
    </row>
    <row r="211" ht="30" customHeight="1" spans="1:9">
      <c r="A211" s="175">
        <v>195</v>
      </c>
      <c r="B211" s="175" t="str">
        <f>VLOOKUP(D211,[36]VLOOKUP!D:E,2,0)</f>
        <v>综合股（土地基金）</v>
      </c>
      <c r="C211" s="186" t="s">
        <v>1309</v>
      </c>
      <c r="D211" s="187" t="s">
        <v>1639</v>
      </c>
      <c r="E211" s="188">
        <v>20</v>
      </c>
      <c r="F211" s="188">
        <v>0</v>
      </c>
      <c r="G211" s="188">
        <v>0</v>
      </c>
      <c r="H211" s="174">
        <f t="shared" si="13"/>
        <v>20</v>
      </c>
      <c r="I211" s="186" t="s">
        <v>1640</v>
      </c>
    </row>
    <row r="212" ht="30" customHeight="1" spans="1:9">
      <c r="A212" s="175">
        <v>196</v>
      </c>
      <c r="B212" s="175" t="str">
        <f>VLOOKUP(D212,[36]VLOOKUP!D:E,2,0)</f>
        <v>工贸股</v>
      </c>
      <c r="C212" s="196" t="s">
        <v>1371</v>
      </c>
      <c r="D212" s="242" t="s">
        <v>1641</v>
      </c>
      <c r="E212" s="188">
        <v>0</v>
      </c>
      <c r="F212" s="188">
        <v>57.74</v>
      </c>
      <c r="G212" s="188">
        <v>57.74</v>
      </c>
      <c r="H212" s="174">
        <f t="shared" si="13"/>
        <v>57.74</v>
      </c>
      <c r="I212" s="205"/>
    </row>
    <row r="213" s="159" customFormat="1" ht="30" customHeight="1" spans="1:9">
      <c r="A213" s="214" t="s">
        <v>1642</v>
      </c>
      <c r="B213" s="214"/>
      <c r="C213" s="214"/>
      <c r="D213" s="214"/>
      <c r="E213" s="215">
        <f t="shared" ref="E213:H213" si="14">SUM(E153:E212)</f>
        <v>39235.716</v>
      </c>
      <c r="F213" s="215">
        <f t="shared" si="14"/>
        <v>1797.02</v>
      </c>
      <c r="G213" s="215">
        <f t="shared" si="14"/>
        <v>688.62</v>
      </c>
      <c r="H213" s="215">
        <f t="shared" si="14"/>
        <v>39924.336</v>
      </c>
      <c r="I213" s="261"/>
    </row>
    <row r="214" ht="30" customHeight="1" spans="1:9">
      <c r="A214" s="175">
        <v>197</v>
      </c>
      <c r="B214" s="175" t="str">
        <f>VLOOKUP(D214,[36]VLOOKUP!D:E,2,0)</f>
        <v>综合股（土地基金）</v>
      </c>
      <c r="C214" s="186" t="s">
        <v>900</v>
      </c>
      <c r="D214" s="42" t="s">
        <v>1643</v>
      </c>
      <c r="E214" s="217">
        <v>5000</v>
      </c>
      <c r="F214" s="217">
        <v>0</v>
      </c>
      <c r="G214" s="217">
        <v>0</v>
      </c>
      <c r="H214" s="229">
        <f t="shared" ref="H214:H216" si="15">E214+G214</f>
        <v>5000</v>
      </c>
      <c r="I214" s="262"/>
    </row>
    <row r="215" ht="30" customHeight="1" spans="1:9">
      <c r="A215" s="175">
        <v>198</v>
      </c>
      <c r="B215" s="175" t="str">
        <f>VLOOKUP(D215,[36]VLOOKUP!D:E,2,0)</f>
        <v>国资股</v>
      </c>
      <c r="C215" s="186" t="s">
        <v>900</v>
      </c>
      <c r="D215" s="176" t="s">
        <v>1644</v>
      </c>
      <c r="E215" s="217">
        <v>200</v>
      </c>
      <c r="F215" s="217">
        <v>0</v>
      </c>
      <c r="G215" s="243">
        <v>-100</v>
      </c>
      <c r="H215" s="229">
        <f t="shared" si="15"/>
        <v>100</v>
      </c>
      <c r="I215" s="262"/>
    </row>
    <row r="216" ht="30" customHeight="1" spans="1:9">
      <c r="A216" s="175">
        <v>199</v>
      </c>
      <c r="B216" s="175" t="str">
        <f>VLOOKUP(D216,[36]VLOOKUP!D:E,2,0)</f>
        <v>经建股</v>
      </c>
      <c r="C216" s="186" t="s">
        <v>900</v>
      </c>
      <c r="D216" s="176" t="s">
        <v>1645</v>
      </c>
      <c r="E216" s="217">
        <v>3000</v>
      </c>
      <c r="F216" s="217">
        <v>0</v>
      </c>
      <c r="G216" s="217">
        <v>0</v>
      </c>
      <c r="H216" s="229">
        <f t="shared" si="15"/>
        <v>3000</v>
      </c>
      <c r="I216" s="235"/>
    </row>
    <row r="217" s="159" customFormat="1" ht="30" customHeight="1" spans="1:9">
      <c r="A217" s="214" t="s">
        <v>1646</v>
      </c>
      <c r="B217" s="214"/>
      <c r="C217" s="214"/>
      <c r="D217" s="214"/>
      <c r="E217" s="215">
        <f t="shared" ref="E217:H217" si="16">SUM(E214:E216)</f>
        <v>8200</v>
      </c>
      <c r="F217" s="215">
        <f t="shared" si="16"/>
        <v>0</v>
      </c>
      <c r="G217" s="215">
        <f t="shared" si="16"/>
        <v>-100</v>
      </c>
      <c r="H217" s="215">
        <f t="shared" si="16"/>
        <v>8100</v>
      </c>
      <c r="I217" s="263"/>
    </row>
    <row r="218" s="159" customFormat="1" ht="30" customHeight="1" spans="1:9">
      <c r="A218" s="214" t="s">
        <v>1120</v>
      </c>
      <c r="B218" s="214"/>
      <c r="C218" s="214"/>
      <c r="D218" s="214"/>
      <c r="E218" s="215">
        <f>E8+E47+E62+E134+E152+E213+E217</f>
        <v>224785.34133</v>
      </c>
      <c r="F218" s="215">
        <f t="shared" ref="F218:H218" si="17">F8+F47+F62+F134+F152+F213+F217</f>
        <v>127740.671988</v>
      </c>
      <c r="G218" s="215">
        <f t="shared" si="17"/>
        <v>-30006.980646</v>
      </c>
      <c r="H218" s="215">
        <f t="shared" si="17"/>
        <v>194778.360684</v>
      </c>
      <c r="I218" s="263"/>
    </row>
    <row r="219" ht="30" customHeight="1" spans="1:9">
      <c r="A219" s="175">
        <v>200</v>
      </c>
      <c r="B219" s="175" t="str">
        <f>VLOOKUP(D219,[36]VLOOKUP!D:E,2,0)</f>
        <v>工贸股</v>
      </c>
      <c r="C219" s="244" t="s">
        <v>880</v>
      </c>
      <c r="D219" s="245" t="s">
        <v>1647</v>
      </c>
      <c r="E219" s="217">
        <v>69.48</v>
      </c>
      <c r="F219" s="217">
        <v>0</v>
      </c>
      <c r="G219" s="217">
        <v>0</v>
      </c>
      <c r="H219" s="229">
        <f t="shared" ref="H219:H243" si="18">E219+G219</f>
        <v>69.48</v>
      </c>
      <c r="I219" s="235"/>
    </row>
    <row r="220" ht="30" customHeight="1" spans="1:9">
      <c r="A220" s="175">
        <v>201</v>
      </c>
      <c r="B220" s="175" t="str">
        <f>VLOOKUP(D220,[36]VLOOKUP!D:E,2,0)</f>
        <v>工贸股</v>
      </c>
      <c r="C220" s="186" t="s">
        <v>1455</v>
      </c>
      <c r="D220" s="246" t="s">
        <v>1648</v>
      </c>
      <c r="E220" s="247">
        <v>800</v>
      </c>
      <c r="F220" s="247">
        <v>0</v>
      </c>
      <c r="G220" s="247">
        <v>0</v>
      </c>
      <c r="H220" s="174">
        <f t="shared" si="18"/>
        <v>800</v>
      </c>
      <c r="I220" s="235"/>
    </row>
    <row r="221" ht="30" customHeight="1" spans="1:9">
      <c r="A221" s="175">
        <v>202</v>
      </c>
      <c r="B221" s="175" t="str">
        <f>VLOOKUP(D221,[36]VLOOKUP!D:E,2,0)</f>
        <v>工贸股</v>
      </c>
      <c r="C221" s="186" t="s">
        <v>1455</v>
      </c>
      <c r="D221" s="208" t="s">
        <v>1649</v>
      </c>
      <c r="E221" s="247">
        <v>25</v>
      </c>
      <c r="F221" s="247">
        <v>0</v>
      </c>
      <c r="G221" s="247">
        <v>0</v>
      </c>
      <c r="H221" s="174">
        <f t="shared" si="18"/>
        <v>25</v>
      </c>
      <c r="I221" s="264"/>
    </row>
    <row r="222" ht="30" customHeight="1" spans="1:9">
      <c r="A222" s="175">
        <v>203</v>
      </c>
      <c r="B222" s="175" t="str">
        <f>VLOOKUP(D222,[36]VLOOKUP!D:E,2,0)</f>
        <v>工贸股</v>
      </c>
      <c r="C222" s="206" t="s">
        <v>852</v>
      </c>
      <c r="D222" s="208" t="s">
        <v>1650</v>
      </c>
      <c r="E222" s="247">
        <v>900</v>
      </c>
      <c r="F222" s="247">
        <v>800</v>
      </c>
      <c r="G222" s="247">
        <v>800</v>
      </c>
      <c r="H222" s="174">
        <f t="shared" si="18"/>
        <v>1700</v>
      </c>
      <c r="I222" s="264"/>
    </row>
    <row r="223" ht="30" customHeight="1" spans="1:9">
      <c r="A223" s="175">
        <v>204</v>
      </c>
      <c r="B223" s="175" t="str">
        <f>VLOOKUP(D223,[36]VLOOKUP!D:E,2,0)</f>
        <v>工贸股</v>
      </c>
      <c r="C223" s="206" t="s">
        <v>852</v>
      </c>
      <c r="D223" s="208" t="s">
        <v>1651</v>
      </c>
      <c r="E223" s="247">
        <v>2000</v>
      </c>
      <c r="F223" s="247">
        <v>0</v>
      </c>
      <c r="G223" s="247">
        <v>0</v>
      </c>
      <c r="H223" s="174">
        <f t="shared" si="18"/>
        <v>2000</v>
      </c>
      <c r="I223" s="264"/>
    </row>
    <row r="224" ht="30" customHeight="1" spans="1:9">
      <c r="A224" s="175">
        <v>205</v>
      </c>
      <c r="B224" s="175" t="str">
        <f>VLOOKUP(D224,[36]VLOOKUP!D:E,2,0)</f>
        <v>工贸股</v>
      </c>
      <c r="C224" s="206" t="s">
        <v>852</v>
      </c>
      <c r="D224" s="208" t="s">
        <v>1652</v>
      </c>
      <c r="E224" s="247">
        <v>950</v>
      </c>
      <c r="F224" s="247">
        <v>0</v>
      </c>
      <c r="G224" s="247">
        <v>0</v>
      </c>
      <c r="H224" s="174">
        <f t="shared" si="18"/>
        <v>950</v>
      </c>
      <c r="I224" s="264"/>
    </row>
    <row r="225" ht="30" customHeight="1" spans="1:9">
      <c r="A225" s="175">
        <v>206</v>
      </c>
      <c r="B225" s="175" t="str">
        <f>VLOOKUP(D225,[36]VLOOKUP!D:E,2,0)</f>
        <v>工贸股</v>
      </c>
      <c r="C225" s="206" t="s">
        <v>852</v>
      </c>
      <c r="D225" s="208" t="s">
        <v>1653</v>
      </c>
      <c r="E225" s="247">
        <v>350</v>
      </c>
      <c r="F225" s="247">
        <v>0</v>
      </c>
      <c r="G225" s="247">
        <v>0</v>
      </c>
      <c r="H225" s="174">
        <f t="shared" si="18"/>
        <v>350</v>
      </c>
      <c r="I225" s="264"/>
    </row>
    <row r="226" ht="30" customHeight="1" spans="1:9">
      <c r="A226" s="175">
        <v>207</v>
      </c>
      <c r="B226" s="175" t="str">
        <f>VLOOKUP(D226,[36]VLOOKUP!D:E,2,0)</f>
        <v>工贸股</v>
      </c>
      <c r="C226" s="248" t="s">
        <v>852</v>
      </c>
      <c r="D226" s="249" t="s">
        <v>1654</v>
      </c>
      <c r="E226" s="247">
        <v>502</v>
      </c>
      <c r="F226" s="247">
        <v>0</v>
      </c>
      <c r="G226" s="247">
        <v>0</v>
      </c>
      <c r="H226" s="174">
        <f t="shared" si="18"/>
        <v>502</v>
      </c>
      <c r="I226" s="264"/>
    </row>
    <row r="227" ht="30" customHeight="1" spans="1:9">
      <c r="A227" s="175">
        <v>208</v>
      </c>
      <c r="B227" s="175" t="str">
        <f>VLOOKUP(D227,[36]VLOOKUP!D:E,2,0)</f>
        <v>工贸股</v>
      </c>
      <c r="C227" s="206" t="s">
        <v>852</v>
      </c>
      <c r="D227" s="208" t="s">
        <v>1655</v>
      </c>
      <c r="E227" s="247">
        <v>716</v>
      </c>
      <c r="F227" s="247">
        <v>0</v>
      </c>
      <c r="G227" s="247">
        <v>0</v>
      </c>
      <c r="H227" s="174">
        <f t="shared" si="18"/>
        <v>716</v>
      </c>
      <c r="I227" s="264"/>
    </row>
    <row r="228" ht="30" customHeight="1" spans="1:9">
      <c r="A228" s="175">
        <v>209</v>
      </c>
      <c r="B228" s="175" t="str">
        <f>VLOOKUP(D228,[36]VLOOKUP!D:E,2,0)</f>
        <v>工贸股</v>
      </c>
      <c r="C228" s="248" t="s">
        <v>852</v>
      </c>
      <c r="D228" s="208" t="s">
        <v>1656</v>
      </c>
      <c r="E228" s="247">
        <v>118</v>
      </c>
      <c r="F228" s="247">
        <v>0</v>
      </c>
      <c r="G228" s="247">
        <v>0</v>
      </c>
      <c r="H228" s="174">
        <f t="shared" si="18"/>
        <v>118</v>
      </c>
      <c r="I228" s="264"/>
    </row>
    <row r="229" ht="30" customHeight="1" spans="1:9">
      <c r="A229" s="175">
        <v>210</v>
      </c>
      <c r="B229" s="175" t="str">
        <f>VLOOKUP(D229,[36]VLOOKUP!D:E,2,0)</f>
        <v>工贸股</v>
      </c>
      <c r="C229" s="206" t="s">
        <v>852</v>
      </c>
      <c r="D229" s="208" t="s">
        <v>1657</v>
      </c>
      <c r="E229" s="247">
        <v>1187.53</v>
      </c>
      <c r="F229" s="247">
        <v>0</v>
      </c>
      <c r="G229" s="188">
        <v>-246</v>
      </c>
      <c r="H229" s="174">
        <f t="shared" si="18"/>
        <v>941.53</v>
      </c>
      <c r="I229" s="264"/>
    </row>
    <row r="230" ht="30" customHeight="1" spans="1:9">
      <c r="A230" s="175">
        <v>211</v>
      </c>
      <c r="B230" s="175" t="str">
        <f>VLOOKUP(D230,[36]VLOOKUP!D:E,2,0)</f>
        <v>工贸股</v>
      </c>
      <c r="C230" s="206" t="s">
        <v>1457</v>
      </c>
      <c r="D230" s="208" t="s">
        <v>1658</v>
      </c>
      <c r="E230" s="247">
        <v>160</v>
      </c>
      <c r="F230" s="247">
        <v>0</v>
      </c>
      <c r="G230" s="247">
        <v>0</v>
      </c>
      <c r="H230" s="174">
        <f t="shared" si="18"/>
        <v>160</v>
      </c>
      <c r="I230" s="264"/>
    </row>
    <row r="231" ht="30" customHeight="1" spans="1:9">
      <c r="A231" s="175">
        <v>212</v>
      </c>
      <c r="B231" s="175" t="str">
        <f>VLOOKUP(D231,[36]VLOOKUP!D:E,2,0)</f>
        <v>综合股</v>
      </c>
      <c r="C231" s="176" t="s">
        <v>635</v>
      </c>
      <c r="D231" s="192" t="s">
        <v>1659</v>
      </c>
      <c r="E231" s="247">
        <v>100</v>
      </c>
      <c r="F231" s="247">
        <v>0</v>
      </c>
      <c r="G231" s="247">
        <v>0</v>
      </c>
      <c r="H231" s="174">
        <f t="shared" si="18"/>
        <v>100</v>
      </c>
      <c r="I231" s="264"/>
    </row>
    <row r="232" ht="30" customHeight="1" spans="1:9">
      <c r="A232" s="175">
        <v>213</v>
      </c>
      <c r="B232" s="175" t="str">
        <f>VLOOKUP(D232,[36]VLOOKUP!D:E,2,0)</f>
        <v>综合股</v>
      </c>
      <c r="C232" s="250" t="s">
        <v>635</v>
      </c>
      <c r="D232" s="251" t="s">
        <v>1660</v>
      </c>
      <c r="E232" s="247">
        <f>45-27</f>
        <v>18</v>
      </c>
      <c r="F232" s="247">
        <v>0</v>
      </c>
      <c r="G232" s="247">
        <v>0</v>
      </c>
      <c r="H232" s="174">
        <f t="shared" si="18"/>
        <v>18</v>
      </c>
      <c r="I232" s="265"/>
    </row>
    <row r="233" ht="30" customHeight="1" spans="1:9">
      <c r="A233" s="175">
        <v>214</v>
      </c>
      <c r="B233" s="175" t="str">
        <f>VLOOKUP(D233,[36]VLOOKUP!D:E,2,0)</f>
        <v>综合股</v>
      </c>
      <c r="C233" s="250" t="s">
        <v>635</v>
      </c>
      <c r="D233" s="251" t="s">
        <v>1661</v>
      </c>
      <c r="E233" s="247">
        <v>90</v>
      </c>
      <c r="F233" s="247">
        <v>0</v>
      </c>
      <c r="G233" s="247">
        <v>-10</v>
      </c>
      <c r="H233" s="174">
        <f t="shared" si="18"/>
        <v>80</v>
      </c>
      <c r="I233" s="265"/>
    </row>
    <row r="234" ht="39" customHeight="1" spans="1:9">
      <c r="A234" s="175">
        <v>215</v>
      </c>
      <c r="B234" s="175" t="str">
        <f>VLOOKUP(D234,[36]VLOOKUP!D:E,2,0)</f>
        <v>综合股</v>
      </c>
      <c r="C234" s="250" t="s">
        <v>635</v>
      </c>
      <c r="D234" s="192" t="s">
        <v>1662</v>
      </c>
      <c r="E234" s="247">
        <v>99</v>
      </c>
      <c r="F234" s="247">
        <v>-99</v>
      </c>
      <c r="G234" s="247">
        <v>-99</v>
      </c>
      <c r="H234" s="174">
        <f t="shared" si="18"/>
        <v>0</v>
      </c>
      <c r="I234" s="266" t="s">
        <v>1663</v>
      </c>
    </row>
    <row r="235" ht="30" customHeight="1" spans="1:9">
      <c r="A235" s="175">
        <v>216</v>
      </c>
      <c r="B235" s="175" t="str">
        <f>VLOOKUP(D235,[36]VLOOKUP!D:E,2,0)</f>
        <v>综合股</v>
      </c>
      <c r="C235" s="250" t="s">
        <v>635</v>
      </c>
      <c r="D235" s="192" t="s">
        <v>1664</v>
      </c>
      <c r="E235" s="247">
        <f>500-200</f>
        <v>300</v>
      </c>
      <c r="F235" s="247">
        <v>-100</v>
      </c>
      <c r="G235" s="247">
        <v>-300</v>
      </c>
      <c r="H235" s="174">
        <f t="shared" si="18"/>
        <v>0</v>
      </c>
      <c r="I235" s="265"/>
    </row>
    <row r="236" ht="30" customHeight="1" spans="1:9">
      <c r="A236" s="175">
        <v>217</v>
      </c>
      <c r="B236" s="175" t="str">
        <f>VLOOKUP(D236,[36]VLOOKUP!D:E,2,0)</f>
        <v>综合股</v>
      </c>
      <c r="C236" s="250" t="s">
        <v>635</v>
      </c>
      <c r="D236" s="251" t="s">
        <v>1665</v>
      </c>
      <c r="E236" s="247">
        <f>200-100</f>
        <v>100</v>
      </c>
      <c r="F236" s="247">
        <v>-100</v>
      </c>
      <c r="G236" s="247">
        <v>-100</v>
      </c>
      <c r="H236" s="174">
        <f t="shared" si="18"/>
        <v>0</v>
      </c>
      <c r="I236" s="266" t="s">
        <v>1666</v>
      </c>
    </row>
    <row r="237" ht="30" customHeight="1" spans="1:9">
      <c r="A237" s="175">
        <v>218</v>
      </c>
      <c r="B237" s="175" t="str">
        <f>VLOOKUP(D237,[36]VLOOKUP!D:E,2,0)</f>
        <v>综合股</v>
      </c>
      <c r="C237" s="250" t="s">
        <v>635</v>
      </c>
      <c r="D237" s="192" t="s">
        <v>1667</v>
      </c>
      <c r="E237" s="252">
        <v>40</v>
      </c>
      <c r="F237" s="247">
        <v>-30</v>
      </c>
      <c r="G237" s="247">
        <v>-30</v>
      </c>
      <c r="H237" s="174">
        <f t="shared" si="18"/>
        <v>10</v>
      </c>
      <c r="I237" s="266" t="s">
        <v>1668</v>
      </c>
    </row>
    <row r="238" ht="30" customHeight="1" spans="1:9">
      <c r="A238" s="175">
        <v>219</v>
      </c>
      <c r="B238" s="175" t="str">
        <f>VLOOKUP(D238,[36]VLOOKUP!D:E,2,0)</f>
        <v>综合股</v>
      </c>
      <c r="C238" s="250" t="s">
        <v>635</v>
      </c>
      <c r="D238" s="192" t="s">
        <v>1669</v>
      </c>
      <c r="E238" s="252">
        <v>27</v>
      </c>
      <c r="F238" s="247">
        <v>0</v>
      </c>
      <c r="G238" s="247">
        <v>0</v>
      </c>
      <c r="H238" s="174">
        <f t="shared" si="18"/>
        <v>27</v>
      </c>
      <c r="I238" s="265"/>
    </row>
    <row r="239" ht="30" customHeight="1" spans="1:9">
      <c r="A239" s="175">
        <v>220</v>
      </c>
      <c r="B239" s="175" t="str">
        <f>VLOOKUP(D239,[36]VLOOKUP!D:E,2,0)</f>
        <v>综合股</v>
      </c>
      <c r="C239" s="250" t="s">
        <v>635</v>
      </c>
      <c r="D239" s="253" t="s">
        <v>1670</v>
      </c>
      <c r="E239" s="247">
        <v>0</v>
      </c>
      <c r="F239" s="247">
        <v>27</v>
      </c>
      <c r="G239" s="247">
        <v>27</v>
      </c>
      <c r="H239" s="174">
        <f t="shared" si="18"/>
        <v>27</v>
      </c>
      <c r="I239" s="266" t="s">
        <v>1671</v>
      </c>
    </row>
    <row r="240" ht="30" customHeight="1" spans="1:9">
      <c r="A240" s="175">
        <v>221</v>
      </c>
      <c r="B240" s="175" t="str">
        <f>VLOOKUP(D240,[36]VLOOKUP!D:E,2,0)</f>
        <v>综合股</v>
      </c>
      <c r="C240" s="250" t="s">
        <v>635</v>
      </c>
      <c r="D240" s="253" t="s">
        <v>1672</v>
      </c>
      <c r="E240" s="247">
        <v>0</v>
      </c>
      <c r="F240" s="247">
        <v>26.68</v>
      </c>
      <c r="G240" s="247">
        <v>26.68</v>
      </c>
      <c r="H240" s="174">
        <f t="shared" si="18"/>
        <v>26.68</v>
      </c>
      <c r="I240" s="266" t="s">
        <v>1671</v>
      </c>
    </row>
    <row r="241" ht="30" customHeight="1" spans="1:9">
      <c r="A241" s="175">
        <v>222</v>
      </c>
      <c r="B241" s="175" t="str">
        <f>VLOOKUP(D241,[36]VLOOKUP!D:E,2,0)</f>
        <v>综合股</v>
      </c>
      <c r="C241" s="250" t="s">
        <v>635</v>
      </c>
      <c r="D241" s="253" t="s">
        <v>1673</v>
      </c>
      <c r="E241" s="247">
        <v>0</v>
      </c>
      <c r="F241" s="247">
        <v>85</v>
      </c>
      <c r="G241" s="247">
        <v>85</v>
      </c>
      <c r="H241" s="174">
        <f t="shared" si="18"/>
        <v>85</v>
      </c>
      <c r="I241" s="266" t="s">
        <v>1671</v>
      </c>
    </row>
    <row r="242" ht="30" customHeight="1" spans="1:9">
      <c r="A242" s="175">
        <v>223</v>
      </c>
      <c r="B242" s="175" t="str">
        <f>VLOOKUP(D242,[36]VLOOKUP!D:E,2,0)</f>
        <v>综合股</v>
      </c>
      <c r="C242" s="250" t="s">
        <v>635</v>
      </c>
      <c r="D242" s="253" t="s">
        <v>1674</v>
      </c>
      <c r="E242" s="247">
        <v>0</v>
      </c>
      <c r="F242" s="247">
        <v>90</v>
      </c>
      <c r="G242" s="247">
        <v>0</v>
      </c>
      <c r="H242" s="174">
        <f t="shared" si="18"/>
        <v>0</v>
      </c>
      <c r="I242" s="266" t="s">
        <v>1675</v>
      </c>
    </row>
    <row r="243" ht="30" customHeight="1" spans="1:9">
      <c r="A243" s="175">
        <v>224</v>
      </c>
      <c r="B243" s="175" t="str">
        <f>VLOOKUP(D243,[36]VLOOKUP!D:E,2,0)</f>
        <v>综合股</v>
      </c>
      <c r="C243" s="186" t="s">
        <v>900</v>
      </c>
      <c r="D243" s="251" t="s">
        <v>1676</v>
      </c>
      <c r="E243" s="252">
        <v>100</v>
      </c>
      <c r="F243" s="247">
        <v>0</v>
      </c>
      <c r="G243" s="247">
        <v>0</v>
      </c>
      <c r="H243" s="174">
        <f t="shared" si="18"/>
        <v>100</v>
      </c>
      <c r="I243" s="266" t="s">
        <v>905</v>
      </c>
    </row>
    <row r="244" ht="30" customHeight="1" spans="1:9">
      <c r="A244" s="175">
        <v>225</v>
      </c>
      <c r="B244" s="175" t="s">
        <v>636</v>
      </c>
      <c r="C244" s="250" t="s">
        <v>646</v>
      </c>
      <c r="D244" s="253" t="s">
        <v>1677</v>
      </c>
      <c r="E244" s="254">
        <v>1210</v>
      </c>
      <c r="F244" s="247"/>
      <c r="G244" s="247"/>
      <c r="H244" s="174">
        <v>1210</v>
      </c>
      <c r="I244" s="266"/>
    </row>
    <row r="245" s="159" customFormat="1" ht="30" customHeight="1" spans="1:9">
      <c r="A245" s="214" t="s">
        <v>1678</v>
      </c>
      <c r="B245" s="214"/>
      <c r="C245" s="214"/>
      <c r="D245" s="214"/>
      <c r="E245" s="184">
        <f t="shared" ref="E245:H245" si="19">SUM(E219:E244)</f>
        <v>9862.01</v>
      </c>
      <c r="F245" s="184">
        <f>SUM(F219:F243)</f>
        <v>699.68</v>
      </c>
      <c r="G245" s="184">
        <f t="shared" si="19"/>
        <v>153.68</v>
      </c>
      <c r="H245" s="184">
        <f t="shared" si="19"/>
        <v>10015.69</v>
      </c>
      <c r="I245" s="202"/>
    </row>
    <row r="246" ht="30" customHeight="1" spans="1:9">
      <c r="A246" s="175">
        <v>226</v>
      </c>
      <c r="B246" s="175" t="str">
        <f>VLOOKUP(D246,[36]VLOOKUP!D:E,2,0)</f>
        <v>社保股</v>
      </c>
      <c r="C246" s="176" t="s">
        <v>864</v>
      </c>
      <c r="D246" s="113" t="s">
        <v>1679</v>
      </c>
      <c r="E246" s="178">
        <v>14</v>
      </c>
      <c r="F246" s="217">
        <v>0</v>
      </c>
      <c r="G246" s="217">
        <v>0</v>
      </c>
      <c r="H246" s="229">
        <f t="shared" ref="H246:H250" si="20">E246+G246</f>
        <v>14</v>
      </c>
      <c r="I246" s="235"/>
    </row>
    <row r="247" ht="30" customHeight="1" spans="1:9">
      <c r="A247" s="175">
        <v>227</v>
      </c>
      <c r="B247" s="175" t="str">
        <f>VLOOKUP(D247,[36]VLOOKUP!D:E,2,0)</f>
        <v>社保股</v>
      </c>
      <c r="C247" s="176" t="s">
        <v>864</v>
      </c>
      <c r="D247" s="113" t="s">
        <v>869</v>
      </c>
      <c r="E247" s="178">
        <v>4</v>
      </c>
      <c r="F247" s="217">
        <v>0</v>
      </c>
      <c r="G247" s="217">
        <v>0</v>
      </c>
      <c r="H247" s="229">
        <f t="shared" si="20"/>
        <v>4</v>
      </c>
      <c r="I247" s="235"/>
    </row>
    <row r="248" ht="30" customHeight="1" spans="1:9">
      <c r="A248" s="175">
        <v>228</v>
      </c>
      <c r="B248" s="175" t="str">
        <f>VLOOKUP(D248,[36]VLOOKUP!D:E,2,0)</f>
        <v>社保股</v>
      </c>
      <c r="C248" s="176" t="s">
        <v>784</v>
      </c>
      <c r="D248" s="113" t="s">
        <v>1680</v>
      </c>
      <c r="E248" s="178">
        <v>30</v>
      </c>
      <c r="F248" s="217">
        <v>0</v>
      </c>
      <c r="G248" s="217">
        <v>0</v>
      </c>
      <c r="H248" s="229">
        <f t="shared" si="20"/>
        <v>30</v>
      </c>
      <c r="I248" s="235"/>
    </row>
    <row r="249" ht="30" customHeight="1" spans="1:9">
      <c r="A249" s="175">
        <v>229</v>
      </c>
      <c r="B249" s="175" t="str">
        <f>VLOOKUP(D249,[36]VLOOKUP!D:E,2,0)</f>
        <v>社保股</v>
      </c>
      <c r="C249" s="176" t="s">
        <v>877</v>
      </c>
      <c r="D249" s="113" t="s">
        <v>1681</v>
      </c>
      <c r="E249" s="178">
        <v>12</v>
      </c>
      <c r="F249" s="217">
        <v>0</v>
      </c>
      <c r="G249" s="217">
        <v>0</v>
      </c>
      <c r="H249" s="229">
        <f t="shared" si="20"/>
        <v>12</v>
      </c>
      <c r="I249" s="235"/>
    </row>
    <row r="250" s="159" customFormat="1" ht="30" customHeight="1" spans="1:9">
      <c r="A250" s="214" t="s">
        <v>1682</v>
      </c>
      <c r="B250" s="214"/>
      <c r="C250" s="214"/>
      <c r="D250" s="214"/>
      <c r="E250" s="184">
        <f>SUM(E246:E249)</f>
        <v>60</v>
      </c>
      <c r="F250" s="184">
        <f>SUM(F246:F249)</f>
        <v>0</v>
      </c>
      <c r="G250" s="184">
        <v>0</v>
      </c>
      <c r="H250" s="255">
        <f t="shared" si="20"/>
        <v>60</v>
      </c>
      <c r="I250" s="263"/>
    </row>
    <row r="251" s="159" customFormat="1" ht="30" customHeight="1" spans="1:9">
      <c r="A251" s="214" t="s">
        <v>1683</v>
      </c>
      <c r="B251" s="214"/>
      <c r="C251" s="214"/>
      <c r="D251" s="214"/>
      <c r="E251" s="184">
        <v>0</v>
      </c>
      <c r="F251" s="184">
        <f>99500+70500</f>
        <v>170000</v>
      </c>
      <c r="G251" s="184">
        <f>99500+70500</f>
        <v>170000</v>
      </c>
      <c r="H251" s="255">
        <f>99500+70500</f>
        <v>170000</v>
      </c>
      <c r="I251" s="263"/>
    </row>
    <row r="252" s="159" customFormat="1" ht="30" customHeight="1" spans="1:9">
      <c r="A252" s="214" t="s">
        <v>1684</v>
      </c>
      <c r="B252" s="214"/>
      <c r="C252" s="214"/>
      <c r="D252" s="214"/>
      <c r="E252" s="184">
        <f>E218+E245+E250</f>
        <v>234707.35133</v>
      </c>
      <c r="F252" s="184">
        <f>F218+F245+F250+F251</f>
        <v>298440.351988</v>
      </c>
      <c r="G252" s="184">
        <f>G218+G245+G250+G251</f>
        <v>140146.699354</v>
      </c>
      <c r="H252" s="184">
        <f>H218+H245+H250+H251</f>
        <v>374854.050684</v>
      </c>
      <c r="I252" s="263"/>
    </row>
    <row r="253" s="159" customFormat="1" ht="30" customHeight="1" spans="1:9">
      <c r="A253" s="114" t="s">
        <v>1685</v>
      </c>
      <c r="B253" s="114"/>
      <c r="C253" s="256"/>
      <c r="D253" s="256"/>
      <c r="E253" s="257">
        <f>75300</f>
        <v>75300</v>
      </c>
      <c r="F253" s="257">
        <v>0</v>
      </c>
      <c r="G253" s="258">
        <v>-9000</v>
      </c>
      <c r="H253" s="258">
        <f>E253+G253</f>
        <v>66300</v>
      </c>
      <c r="I253" s="267"/>
    </row>
    <row r="254" s="159" customFormat="1" ht="30" customHeight="1" spans="1:9">
      <c r="A254" s="259" t="s">
        <v>1686</v>
      </c>
      <c r="B254" s="259"/>
      <c r="C254" s="259"/>
      <c r="D254" s="259"/>
      <c r="E254" s="260">
        <f t="shared" ref="E254:G254" si="21">E252+E253</f>
        <v>310007.35133</v>
      </c>
      <c r="F254" s="260"/>
      <c r="G254" s="260"/>
      <c r="H254" s="258">
        <f>H252+H253</f>
        <v>441154.050684</v>
      </c>
      <c r="I254" s="267"/>
    </row>
  </sheetData>
  <autoFilter xmlns:etc="http://www.wps.cn/officeDocument/2017/etCustomData" ref="A5:I254" etc:filterBottomFollowUsedRange="0">
    <extLst/>
  </autoFilter>
  <mergeCells count="29">
    <mergeCell ref="A2:I2"/>
    <mergeCell ref="H3:I3"/>
    <mergeCell ref="F4:G4"/>
    <mergeCell ref="A8:D8"/>
    <mergeCell ref="A47:D47"/>
    <mergeCell ref="A62:D62"/>
    <mergeCell ref="A134:D134"/>
    <mergeCell ref="A152:D152"/>
    <mergeCell ref="A213:D213"/>
    <mergeCell ref="A217:D217"/>
    <mergeCell ref="A218:D218"/>
    <mergeCell ref="A245:D245"/>
    <mergeCell ref="A250:D250"/>
    <mergeCell ref="A251:D251"/>
    <mergeCell ref="A252:D252"/>
    <mergeCell ref="A253:D253"/>
    <mergeCell ref="A254:D254"/>
    <mergeCell ref="A4:A5"/>
    <mergeCell ref="A145:A151"/>
    <mergeCell ref="B4:B5"/>
    <mergeCell ref="B145:B151"/>
    <mergeCell ref="C4:C5"/>
    <mergeCell ref="C145:C151"/>
    <mergeCell ref="D4:D5"/>
    <mergeCell ref="E4:E5"/>
    <mergeCell ref="H4:H5"/>
    <mergeCell ref="I4:I5"/>
    <mergeCell ref="I6:I7"/>
    <mergeCell ref="I145:I151"/>
  </mergeCells>
  <printOptions horizontalCentered="1"/>
  <pageMargins left="0.393055555555556" right="0.393055555555556" top="0.393055555555556" bottom="0.393055555555556" header="0.196527777777778" footer="0.196527777777778"/>
  <pageSetup paperSize="9" scale="76" fitToHeight="0" orientation="landscape" horizontalDpi="600"/>
  <headerFooter alignWithMargins="0" scaleWithDoc="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0"/>
  <sheetViews>
    <sheetView workbookViewId="0">
      <selection activeCell="D16" sqref="D15:D16"/>
    </sheetView>
  </sheetViews>
  <sheetFormatPr defaultColWidth="9" defaultRowHeight="14.25"/>
  <cols>
    <col min="1" max="1" width="33.625" style="70" customWidth="1"/>
    <col min="2" max="4" width="19.625" style="70" customWidth="1"/>
    <col min="5" max="5" width="35.25" style="70" customWidth="1"/>
    <col min="6" max="255" width="9" style="70"/>
    <col min="256" max="16384" width="9" style="75"/>
  </cols>
  <sheetData>
    <row r="1" s="70" customFormat="1" ht="26" customHeight="1" spans="1:256">
      <c r="A1" s="124" t="s">
        <v>1687</v>
      </c>
      <c r="IV1" s="75"/>
    </row>
    <row r="2" s="70" customFormat="1" ht="38.25" customHeight="1" spans="1:256">
      <c r="A2" s="96" t="s">
        <v>1688</v>
      </c>
      <c r="B2" s="96"/>
      <c r="C2" s="96"/>
      <c r="D2" s="96"/>
      <c r="E2" s="96"/>
      <c r="IV2" s="75"/>
    </row>
    <row r="3" s="71" customFormat="1" ht="48" customHeight="1" spans="5:5">
      <c r="E3" s="125" t="s">
        <v>5</v>
      </c>
    </row>
    <row r="4" s="71" customFormat="1" ht="43" customHeight="1" spans="1:5">
      <c r="A4" s="150" t="s">
        <v>6</v>
      </c>
      <c r="B4" s="150" t="s">
        <v>568</v>
      </c>
      <c r="C4" s="150" t="s">
        <v>8</v>
      </c>
      <c r="D4" s="151" t="s">
        <v>9</v>
      </c>
      <c r="E4" s="150" t="s">
        <v>11</v>
      </c>
    </row>
    <row r="5" s="70" customFormat="1" ht="43" customHeight="1" spans="1:256">
      <c r="A5" s="152" t="s">
        <v>1689</v>
      </c>
      <c r="B5" s="133">
        <v>50</v>
      </c>
      <c r="C5" s="133">
        <v>206.28</v>
      </c>
      <c r="D5" s="133">
        <f t="shared" ref="D5:D15" si="0">B5+C5</f>
        <v>256.28</v>
      </c>
      <c r="E5" s="153"/>
      <c r="IV5" s="75"/>
    </row>
    <row r="6" s="70" customFormat="1" ht="35" hidden="1" customHeight="1" spans="1:256">
      <c r="A6" s="152" t="s">
        <v>1690</v>
      </c>
      <c r="B6" s="133"/>
      <c r="C6" s="133"/>
      <c r="D6" s="133">
        <f t="shared" si="0"/>
        <v>0</v>
      </c>
      <c r="E6" s="154"/>
      <c r="IV6" s="75"/>
    </row>
    <row r="7" s="70" customFormat="1" ht="35" hidden="1" customHeight="1" spans="1:256">
      <c r="A7" s="152" t="s">
        <v>1691</v>
      </c>
      <c r="B7" s="133"/>
      <c r="C7" s="133"/>
      <c r="D7" s="133">
        <f t="shared" si="0"/>
        <v>0</v>
      </c>
      <c r="E7" s="154"/>
      <c r="IV7" s="75"/>
    </row>
    <row r="8" s="70" customFormat="1" ht="35" hidden="1" customHeight="1" spans="1:256">
      <c r="A8" s="152" t="s">
        <v>1692</v>
      </c>
      <c r="B8" s="133"/>
      <c r="C8" s="133"/>
      <c r="D8" s="133">
        <f t="shared" si="0"/>
        <v>0</v>
      </c>
      <c r="E8" s="154"/>
      <c r="IV8" s="75"/>
    </row>
    <row r="9" s="70" customFormat="1" ht="35" hidden="1" customHeight="1" spans="1:256">
      <c r="A9" s="155" t="s">
        <v>1693</v>
      </c>
      <c r="B9" s="133"/>
      <c r="C9" s="133"/>
      <c r="D9" s="133">
        <f t="shared" si="0"/>
        <v>0</v>
      </c>
      <c r="E9" s="154"/>
      <c r="IV9" s="75"/>
    </row>
    <row r="10" s="70" customFormat="1" ht="43" customHeight="1" spans="1:256">
      <c r="A10" s="152" t="s">
        <v>1694</v>
      </c>
      <c r="B10" s="133">
        <v>50</v>
      </c>
      <c r="C10" s="133">
        <v>206.28</v>
      </c>
      <c r="D10" s="133">
        <f t="shared" si="0"/>
        <v>256.28</v>
      </c>
      <c r="E10" s="153" t="s">
        <v>1695</v>
      </c>
      <c r="IV10" s="75"/>
    </row>
    <row r="11" s="70" customFormat="1" ht="43" customHeight="1" spans="1:256">
      <c r="A11" s="152" t="s">
        <v>1696</v>
      </c>
      <c r="B11" s="133">
        <v>2541</v>
      </c>
      <c r="C11" s="133">
        <v>-206.28</v>
      </c>
      <c r="D11" s="133">
        <f t="shared" si="0"/>
        <v>2334.72</v>
      </c>
      <c r="E11" s="153" t="s">
        <v>1697</v>
      </c>
      <c r="IV11" s="75"/>
    </row>
    <row r="12" s="70" customFormat="1" ht="35" hidden="1" customHeight="1" spans="1:256">
      <c r="A12" s="152" t="s">
        <v>1698</v>
      </c>
      <c r="B12" s="133"/>
      <c r="C12" s="133"/>
      <c r="D12" s="133">
        <f t="shared" si="0"/>
        <v>0</v>
      </c>
      <c r="E12" s="154"/>
      <c r="IV12" s="75"/>
    </row>
    <row r="13" s="70" customFormat="1" ht="35" hidden="1" customHeight="1" spans="1:256">
      <c r="A13" s="152" t="s">
        <v>1699</v>
      </c>
      <c r="B13" s="133"/>
      <c r="C13" s="133"/>
      <c r="D13" s="133">
        <f t="shared" si="0"/>
        <v>0</v>
      </c>
      <c r="E13" s="154"/>
      <c r="IV13" s="75"/>
    </row>
    <row r="14" s="70" customFormat="1" ht="35" hidden="1" customHeight="1" spans="1:256">
      <c r="A14" s="152" t="s">
        <v>1700</v>
      </c>
      <c r="B14" s="133"/>
      <c r="C14" s="133"/>
      <c r="D14" s="133">
        <f t="shared" si="0"/>
        <v>0</v>
      </c>
      <c r="E14" s="153"/>
      <c r="IV14" s="75"/>
    </row>
    <row r="15" s="74" customFormat="1" ht="43" customHeight="1" spans="1:256">
      <c r="A15" s="156" t="s">
        <v>1701</v>
      </c>
      <c r="B15" s="138">
        <f>B5+B11</f>
        <v>2591</v>
      </c>
      <c r="C15" s="138">
        <f>C5+C11</f>
        <v>0</v>
      </c>
      <c r="D15" s="138">
        <f t="shared" si="0"/>
        <v>2591</v>
      </c>
      <c r="E15" s="157"/>
      <c r="IV15" s="94"/>
    </row>
    <row r="16" s="70" customFormat="1" ht="43" customHeight="1" spans="1:256">
      <c r="A16" s="152" t="s">
        <v>1702</v>
      </c>
      <c r="B16" s="133"/>
      <c r="C16" s="133">
        <v>3.6652</v>
      </c>
      <c r="D16" s="133">
        <v>3.6652</v>
      </c>
      <c r="E16" s="153" t="s">
        <v>1703</v>
      </c>
      <c r="IV16" s="75"/>
    </row>
    <row r="17" s="70" customFormat="1" ht="43" customHeight="1" spans="1:256">
      <c r="A17" s="152" t="s">
        <v>1704</v>
      </c>
      <c r="B17" s="133">
        <v>44.2464</v>
      </c>
      <c r="C17" s="133">
        <v>0</v>
      </c>
      <c r="D17" s="133">
        <f t="shared" ref="D17:D19" si="1">B17+C17</f>
        <v>44.2464</v>
      </c>
      <c r="E17" s="154"/>
      <c r="IV17" s="75"/>
    </row>
    <row r="18" s="70" customFormat="1" ht="43" customHeight="1" spans="1:256">
      <c r="A18" s="152" t="s">
        <v>1705</v>
      </c>
      <c r="B18" s="133">
        <v>40.3064</v>
      </c>
      <c r="C18" s="133">
        <v>0</v>
      </c>
      <c r="D18" s="133">
        <f t="shared" si="1"/>
        <v>40.3064</v>
      </c>
      <c r="E18" s="153"/>
      <c r="IV18" s="75"/>
    </row>
    <row r="19" s="70" customFormat="1" ht="35" hidden="1" customHeight="1" spans="1:256">
      <c r="A19" s="158" t="s">
        <v>1706</v>
      </c>
      <c r="B19" s="133">
        <v>0</v>
      </c>
      <c r="C19" s="133">
        <v>0</v>
      </c>
      <c r="D19" s="133">
        <f t="shared" si="1"/>
        <v>0</v>
      </c>
      <c r="E19" s="153"/>
      <c r="IV19" s="75"/>
    </row>
    <row r="20" s="74" customFormat="1" ht="43" customHeight="1" spans="1:256">
      <c r="A20" s="137" t="s">
        <v>1707</v>
      </c>
      <c r="B20" s="138">
        <f>SUM(B15,B16,B17)</f>
        <v>2635.2464</v>
      </c>
      <c r="C20" s="138">
        <f>SUM(C15,C16,C17)</f>
        <v>3.6652</v>
      </c>
      <c r="D20" s="138">
        <f>SUM(D15,D16,D17)</f>
        <v>2638.9116</v>
      </c>
      <c r="E20" s="157"/>
      <c r="IV20" s="94"/>
    </row>
  </sheetData>
  <mergeCells count="1">
    <mergeCell ref="A2:E2"/>
  </mergeCells>
  <printOptions horizontalCentered="1"/>
  <pageMargins left="0.786805555555556" right="0.786805555555556" top="0.393055555555556" bottom="0.393055555555556" header="0.196527777777778" footer="0.196527777777778"/>
  <pageSetup paperSize="9" scale="94" orientation="landscape" horizontalDpi="600"/>
  <headerFooter>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I20"/>
  <sheetViews>
    <sheetView workbookViewId="0">
      <selection activeCell="F6" sqref="F6"/>
    </sheetView>
  </sheetViews>
  <sheetFormatPr defaultColWidth="9" defaultRowHeight="14.25"/>
  <cols>
    <col min="1" max="1" width="9.5" style="120" customWidth="1"/>
    <col min="2" max="2" width="39.75" style="70" customWidth="1"/>
    <col min="3" max="10" width="11.125" style="70" customWidth="1"/>
    <col min="11" max="11" width="9.375" style="95" customWidth="1"/>
    <col min="12" max="12" width="23.875" style="70" customWidth="1"/>
    <col min="13" max="16366" width="9" style="70"/>
  </cols>
  <sheetData>
    <row r="1" s="70" customFormat="1" ht="20" customHeight="1" spans="1:243">
      <c r="A1" s="71" t="s">
        <v>1708</v>
      </c>
      <c r="B1" s="121"/>
      <c r="C1" s="121"/>
      <c r="D1" s="121"/>
      <c r="E1" s="121"/>
      <c r="H1" s="73"/>
      <c r="I1" s="73"/>
      <c r="J1" s="73"/>
      <c r="K1" s="141"/>
      <c r="IG1" s="75"/>
      <c r="IH1" s="75"/>
      <c r="II1" s="75"/>
    </row>
    <row r="2" s="70" customFormat="1" ht="26" customHeight="1" spans="1:243">
      <c r="A2" s="122" t="s">
        <v>1709</v>
      </c>
      <c r="B2" s="122"/>
      <c r="C2" s="122"/>
      <c r="D2" s="122"/>
      <c r="E2" s="122"/>
      <c r="F2" s="122"/>
      <c r="G2" s="122"/>
      <c r="H2" s="122"/>
      <c r="I2" s="122"/>
      <c r="J2" s="122"/>
      <c r="K2" s="142"/>
      <c r="L2" s="122"/>
      <c r="IG2" s="75"/>
      <c r="IH2" s="75"/>
      <c r="II2" s="75"/>
    </row>
    <row r="3" s="71" customFormat="1" ht="19" customHeight="1" spans="8:12">
      <c r="H3" s="99"/>
      <c r="I3" s="99"/>
      <c r="J3" s="99"/>
      <c r="K3" s="143"/>
      <c r="L3" s="144" t="s">
        <v>5</v>
      </c>
    </row>
    <row r="4" s="71" customFormat="1" ht="28.5" hidden="1" customHeight="1" spans="1:12">
      <c r="A4" s="123"/>
      <c r="C4" s="124"/>
      <c r="D4" s="124"/>
      <c r="E4" s="124"/>
      <c r="F4" s="125"/>
      <c r="G4" s="125"/>
      <c r="H4" s="124"/>
      <c r="I4" s="124"/>
      <c r="J4" s="124"/>
      <c r="K4" s="112"/>
      <c r="L4" s="124"/>
    </row>
    <row r="5" s="119" customFormat="1" ht="33" customHeight="1" spans="1:12">
      <c r="A5" s="126" t="s">
        <v>63</v>
      </c>
      <c r="B5" s="126" t="s">
        <v>64</v>
      </c>
      <c r="C5" s="102" t="s">
        <v>7</v>
      </c>
      <c r="D5" s="102"/>
      <c r="E5" s="127"/>
      <c r="F5" s="128" t="s">
        <v>8</v>
      </c>
      <c r="G5" s="129"/>
      <c r="H5" s="102" t="s">
        <v>9</v>
      </c>
      <c r="I5" s="102"/>
      <c r="J5" s="102"/>
      <c r="K5" s="145" t="s">
        <v>1128</v>
      </c>
      <c r="L5" s="126" t="s">
        <v>11</v>
      </c>
    </row>
    <row r="6" s="119" customFormat="1" ht="33" customHeight="1" spans="1:12">
      <c r="A6" s="130"/>
      <c r="B6" s="130"/>
      <c r="C6" s="102" t="s">
        <v>66</v>
      </c>
      <c r="D6" s="102" t="s">
        <v>67</v>
      </c>
      <c r="E6" s="102" t="s">
        <v>68</v>
      </c>
      <c r="F6" s="102" t="s">
        <v>1129</v>
      </c>
      <c r="G6" s="102" t="s">
        <v>67</v>
      </c>
      <c r="H6" s="102" t="s">
        <v>66</v>
      </c>
      <c r="I6" s="102" t="s">
        <v>67</v>
      </c>
      <c r="J6" s="102" t="s">
        <v>68</v>
      </c>
      <c r="K6" s="146"/>
      <c r="L6" s="130"/>
    </row>
    <row r="7" s="70" customFormat="1" ht="31" customHeight="1" spans="1:12">
      <c r="A7" s="131">
        <v>22301</v>
      </c>
      <c r="B7" s="132" t="s">
        <v>1710</v>
      </c>
      <c r="C7" s="133">
        <v>89</v>
      </c>
      <c r="D7" s="133"/>
      <c r="E7" s="133">
        <v>89</v>
      </c>
      <c r="F7" s="133">
        <v>202.67</v>
      </c>
      <c r="G7" s="133">
        <v>4</v>
      </c>
      <c r="H7" s="134">
        <v>291.67</v>
      </c>
      <c r="I7" s="134">
        <v>4</v>
      </c>
      <c r="J7" s="134">
        <v>295.67</v>
      </c>
      <c r="K7" s="134">
        <f>+(J7-E7)/E7*100</f>
        <v>232.213483146067</v>
      </c>
      <c r="L7" s="147"/>
    </row>
    <row r="8" s="70" customFormat="1" ht="31" hidden="1" customHeight="1" spans="1:12">
      <c r="A8" s="131"/>
      <c r="B8" s="132" t="s">
        <v>1711</v>
      </c>
      <c r="C8" s="133"/>
      <c r="D8" s="133"/>
      <c r="E8" s="133"/>
      <c r="F8" s="133"/>
      <c r="G8" s="133"/>
      <c r="H8" s="134">
        <v>0</v>
      </c>
      <c r="I8" s="134"/>
      <c r="J8" s="134"/>
      <c r="K8" s="134"/>
      <c r="L8" s="147"/>
    </row>
    <row r="9" s="70" customFormat="1" ht="31" hidden="1" customHeight="1" spans="1:12">
      <c r="A9" s="131"/>
      <c r="B9" s="132" t="s">
        <v>1712</v>
      </c>
      <c r="C9" s="133"/>
      <c r="D9" s="133"/>
      <c r="E9" s="133"/>
      <c r="F9" s="133"/>
      <c r="G9" s="133"/>
      <c r="H9" s="134">
        <v>0</v>
      </c>
      <c r="I9" s="134"/>
      <c r="J9" s="134"/>
      <c r="K9" s="134"/>
      <c r="L9" s="147"/>
    </row>
    <row r="10" s="70" customFormat="1" ht="31" customHeight="1" spans="1:12">
      <c r="A10" s="131">
        <v>2230105</v>
      </c>
      <c r="B10" s="135" t="s">
        <v>1713</v>
      </c>
      <c r="C10" s="133">
        <v>4</v>
      </c>
      <c r="D10" s="133"/>
      <c r="E10" s="133">
        <v>4</v>
      </c>
      <c r="F10" s="133"/>
      <c r="G10" s="133">
        <v>4</v>
      </c>
      <c r="H10" s="134">
        <v>4</v>
      </c>
      <c r="I10" s="134">
        <v>4</v>
      </c>
      <c r="J10" s="134">
        <v>8</v>
      </c>
      <c r="K10" s="134">
        <f>+(J10-E10)/E10*100</f>
        <v>100</v>
      </c>
      <c r="L10" s="147"/>
    </row>
    <row r="11" s="70" customFormat="1" ht="31" customHeight="1" spans="1:12">
      <c r="A11" s="131">
        <v>2230199</v>
      </c>
      <c r="B11" s="132" t="s">
        <v>1714</v>
      </c>
      <c r="C11" s="133">
        <v>85</v>
      </c>
      <c r="D11" s="133"/>
      <c r="E11" s="133">
        <v>85</v>
      </c>
      <c r="F11" s="133">
        <v>202.67</v>
      </c>
      <c r="G11" s="133"/>
      <c r="H11" s="134">
        <f>291.67-4</f>
        <v>287.67</v>
      </c>
      <c r="I11" s="134"/>
      <c r="J11" s="134">
        <f>291.67-4</f>
        <v>287.67</v>
      </c>
      <c r="K11" s="134">
        <f>+(J11-E11)/E11*100</f>
        <v>238.435294117647</v>
      </c>
      <c r="L11" s="147" t="s">
        <v>1715</v>
      </c>
    </row>
    <row r="12" s="70" customFormat="1" ht="31" hidden="1" customHeight="1" spans="1:12">
      <c r="A12" s="131">
        <v>22302</v>
      </c>
      <c r="B12" s="132" t="s">
        <v>1716</v>
      </c>
      <c r="C12" s="133">
        <v>0</v>
      </c>
      <c r="D12" s="133"/>
      <c r="E12" s="133">
        <v>0</v>
      </c>
      <c r="F12" s="133">
        <v>0</v>
      </c>
      <c r="G12" s="133"/>
      <c r="H12" s="134">
        <v>0</v>
      </c>
      <c r="I12" s="134"/>
      <c r="J12" s="134">
        <v>0</v>
      </c>
      <c r="K12" s="134"/>
      <c r="L12" s="147"/>
    </row>
    <row r="13" s="70" customFormat="1" ht="31" hidden="1" customHeight="1" spans="1:12">
      <c r="A13" s="131">
        <v>2230299</v>
      </c>
      <c r="B13" s="132" t="s">
        <v>1717</v>
      </c>
      <c r="C13" s="133">
        <v>0</v>
      </c>
      <c r="D13" s="133"/>
      <c r="E13" s="133">
        <v>0</v>
      </c>
      <c r="F13" s="133">
        <v>0</v>
      </c>
      <c r="G13" s="133"/>
      <c r="H13" s="134">
        <v>0</v>
      </c>
      <c r="I13" s="134"/>
      <c r="J13" s="134">
        <v>0</v>
      </c>
      <c r="K13" s="134"/>
      <c r="L13" s="147"/>
    </row>
    <row r="14" s="70" customFormat="1" ht="31" hidden="1" customHeight="1" spans="1:12">
      <c r="A14" s="131">
        <v>22303</v>
      </c>
      <c r="B14" s="132" t="s">
        <v>1718</v>
      </c>
      <c r="C14" s="133">
        <v>0</v>
      </c>
      <c r="D14" s="133"/>
      <c r="E14" s="133">
        <v>0</v>
      </c>
      <c r="F14" s="133">
        <v>0</v>
      </c>
      <c r="G14" s="133"/>
      <c r="H14" s="134">
        <v>0</v>
      </c>
      <c r="I14" s="134"/>
      <c r="J14" s="134">
        <v>0</v>
      </c>
      <c r="K14" s="134"/>
      <c r="L14" s="148"/>
    </row>
    <row r="15" s="70" customFormat="1" ht="31" hidden="1" customHeight="1" spans="1:12">
      <c r="A15" s="131">
        <v>2230301</v>
      </c>
      <c r="B15" s="132" t="s">
        <v>1719</v>
      </c>
      <c r="C15" s="133">
        <v>0</v>
      </c>
      <c r="D15" s="133"/>
      <c r="E15" s="133">
        <v>0</v>
      </c>
      <c r="F15" s="133">
        <v>0</v>
      </c>
      <c r="G15" s="133"/>
      <c r="H15" s="134">
        <v>0</v>
      </c>
      <c r="I15" s="134"/>
      <c r="J15" s="134">
        <v>0</v>
      </c>
      <c r="K15" s="134"/>
      <c r="L15" s="148"/>
    </row>
    <row r="16" s="70" customFormat="1" ht="31" customHeight="1" spans="1:12">
      <c r="A16" s="131">
        <v>22399</v>
      </c>
      <c r="B16" s="132" t="s">
        <v>1720</v>
      </c>
      <c r="C16" s="133">
        <v>1769.0064</v>
      </c>
      <c r="D16" s="133"/>
      <c r="E16" s="133">
        <v>1769.0064</v>
      </c>
      <c r="F16" s="133">
        <v>-202.67</v>
      </c>
      <c r="G16" s="133"/>
      <c r="H16" s="134">
        <v>1566.3364</v>
      </c>
      <c r="I16" s="134"/>
      <c r="J16" s="134">
        <v>1566.3364</v>
      </c>
      <c r="K16" s="134">
        <f>+(J16-E16)/E16*100</f>
        <v>-11.4567137801197</v>
      </c>
      <c r="L16" s="147"/>
    </row>
    <row r="17" s="70" customFormat="1" ht="31" customHeight="1" spans="1:12">
      <c r="A17" s="131">
        <v>2239901</v>
      </c>
      <c r="B17" s="132" t="s">
        <v>1721</v>
      </c>
      <c r="C17" s="133">
        <v>1769.0064</v>
      </c>
      <c r="D17" s="133"/>
      <c r="E17" s="133">
        <v>1769.0064</v>
      </c>
      <c r="F17" s="133">
        <v>-202.67</v>
      </c>
      <c r="G17" s="133"/>
      <c r="H17" s="134">
        <v>1566.3364</v>
      </c>
      <c r="I17" s="134"/>
      <c r="J17" s="134">
        <v>1566.3364</v>
      </c>
      <c r="K17" s="134">
        <f>+(J17-E17)/E17*100</f>
        <v>-11.4567137801197</v>
      </c>
      <c r="L17" s="147" t="s">
        <v>1722</v>
      </c>
    </row>
    <row r="18" s="74" customFormat="1" ht="31" customHeight="1" spans="1:12">
      <c r="A18" s="136"/>
      <c r="B18" s="137" t="s">
        <v>1723</v>
      </c>
      <c r="C18" s="138">
        <v>1858.0064</v>
      </c>
      <c r="D18" s="138"/>
      <c r="E18" s="138">
        <v>1858.0064</v>
      </c>
      <c r="F18" s="138">
        <v>0</v>
      </c>
      <c r="G18" s="138">
        <v>4</v>
      </c>
      <c r="H18" s="139">
        <v>1858.0064</v>
      </c>
      <c r="I18" s="139">
        <v>4</v>
      </c>
      <c r="J18" s="139">
        <v>1862.0064</v>
      </c>
      <c r="K18" s="139">
        <f t="shared" ref="K16:K20" si="0">+(J18-E18)/E18*100</f>
        <v>0.215284511398884</v>
      </c>
      <c r="L18" s="149"/>
    </row>
    <row r="19" s="70" customFormat="1" ht="31" customHeight="1" spans="1:12">
      <c r="A19" s="131">
        <v>2300803</v>
      </c>
      <c r="B19" s="131" t="s">
        <v>1724</v>
      </c>
      <c r="C19" s="140">
        <v>777.3</v>
      </c>
      <c r="D19" s="140"/>
      <c r="E19" s="133">
        <v>777.3</v>
      </c>
      <c r="F19" s="133">
        <v>0</v>
      </c>
      <c r="G19" s="133"/>
      <c r="H19" s="134">
        <v>777.3</v>
      </c>
      <c r="I19" s="140"/>
      <c r="J19" s="134">
        <v>777.3</v>
      </c>
      <c r="K19" s="134">
        <f t="shared" si="0"/>
        <v>0</v>
      </c>
      <c r="L19" s="147"/>
    </row>
    <row r="20" s="74" customFormat="1" ht="31" customHeight="1" spans="1:12">
      <c r="A20" s="136"/>
      <c r="B20" s="137" t="s">
        <v>1725</v>
      </c>
      <c r="C20" s="138">
        <v>2635.3064</v>
      </c>
      <c r="D20" s="138"/>
      <c r="E20" s="138">
        <v>2635.3064</v>
      </c>
      <c r="F20" s="138">
        <v>2635.3064</v>
      </c>
      <c r="G20" s="138">
        <f>+G18</f>
        <v>4</v>
      </c>
      <c r="H20" s="138">
        <v>2635.3064</v>
      </c>
      <c r="I20" s="138">
        <v>4</v>
      </c>
      <c r="J20" s="138">
        <f>J19+J18</f>
        <v>2639.3064</v>
      </c>
      <c r="K20" s="139">
        <f t="shared" si="0"/>
        <v>0.151785006859164</v>
      </c>
      <c r="L20" s="149"/>
    </row>
  </sheetData>
  <mergeCells count="8">
    <mergeCell ref="A2:L2"/>
    <mergeCell ref="C5:E5"/>
    <mergeCell ref="F5:G5"/>
    <mergeCell ref="H5:J5"/>
    <mergeCell ref="A5:A6"/>
    <mergeCell ref="B5:B6"/>
    <mergeCell ref="K5:K6"/>
    <mergeCell ref="L5:L6"/>
  </mergeCells>
  <printOptions horizontalCentered="1"/>
  <pageMargins left="0.393055555555556" right="0.393055555555556" top="0.393055555555556" bottom="0.393055555555556" header="0.196527777777778" footer="0.196527777777778"/>
  <pageSetup paperSize="9" scale="76" fitToHeight="0" orientation="landscape" horizontalDpi="600"/>
  <headerFooter>
    <oddFooter>&amp;C第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36"/>
  <sheetViews>
    <sheetView topLeftCell="A19" workbookViewId="0">
      <selection activeCell="C10" sqref="C10"/>
    </sheetView>
  </sheetViews>
  <sheetFormatPr defaultColWidth="9" defaultRowHeight="25" customHeight="1"/>
  <cols>
    <col min="1" max="1" width="50.625" style="70" customWidth="1"/>
    <col min="2" max="4" width="20.625" style="95" customWidth="1"/>
    <col min="5" max="5" width="12.5" style="70" hidden="1" customWidth="1"/>
    <col min="6" max="6" width="55.625" style="73" customWidth="1"/>
    <col min="7" max="253" width="9" style="70"/>
    <col min="254" max="16384" width="9" style="75"/>
  </cols>
  <sheetData>
    <row r="1" s="1" customFormat="1" ht="20" customHeight="1" spans="1:16384">
      <c r="A1" s="8" t="s">
        <v>1726</v>
      </c>
      <c r="B1" s="9"/>
      <c r="C1" s="9"/>
      <c r="D1" s="9"/>
      <c r="E1" s="9"/>
      <c r="F1" s="9"/>
      <c r="G1" s="9"/>
      <c r="H1" s="10"/>
      <c r="I1" s="10"/>
      <c r="J1" s="32"/>
      <c r="XFA1"/>
      <c r="XFB1"/>
      <c r="XFC1"/>
      <c r="XFD1"/>
    </row>
    <row r="2" s="70" customFormat="1" ht="30" customHeight="1" spans="1:256">
      <c r="A2" s="96" t="s">
        <v>1727</v>
      </c>
      <c r="B2" s="97"/>
      <c r="C2" s="97"/>
      <c r="D2" s="97"/>
      <c r="E2" s="96"/>
      <c r="F2" s="96"/>
      <c r="IT2" s="75"/>
      <c r="IU2" s="75"/>
      <c r="IV2" s="75"/>
    </row>
    <row r="3" s="71" customFormat="1" customHeight="1" spans="2:6">
      <c r="B3" s="98"/>
      <c r="C3" s="98"/>
      <c r="D3" s="98"/>
      <c r="F3" s="99" t="s">
        <v>5</v>
      </c>
    </row>
    <row r="4" s="71" customFormat="1" customHeight="1" spans="1:6">
      <c r="A4" s="100" t="s">
        <v>6</v>
      </c>
      <c r="B4" s="101" t="s">
        <v>568</v>
      </c>
      <c r="C4" s="102" t="s">
        <v>8</v>
      </c>
      <c r="D4" s="102" t="s">
        <v>1728</v>
      </c>
      <c r="E4" s="103" t="s">
        <v>1729</v>
      </c>
      <c r="F4" s="100" t="s">
        <v>11</v>
      </c>
    </row>
    <row r="5" s="74" customFormat="1" customHeight="1" spans="1:256">
      <c r="A5" s="104" t="s">
        <v>1730</v>
      </c>
      <c r="B5" s="105">
        <f>SUM(B6,B14)</f>
        <v>33853</v>
      </c>
      <c r="C5" s="105">
        <f>SUM(C6,C14)</f>
        <v>-3367</v>
      </c>
      <c r="D5" s="105">
        <f>SUM(D6,D14)</f>
        <v>30486</v>
      </c>
      <c r="E5" s="106">
        <f>SUM(E6,E14)</f>
        <v>18497</v>
      </c>
      <c r="F5" s="107"/>
      <c r="IT5" s="94"/>
      <c r="IU5" s="94"/>
      <c r="IV5" s="94"/>
    </row>
    <row r="6" s="70" customFormat="1" customHeight="1" spans="1:256">
      <c r="A6" s="108" t="s">
        <v>1731</v>
      </c>
      <c r="B6" s="88">
        <v>12252</v>
      </c>
      <c r="C6" s="88">
        <f>SUM(C7:C13)</f>
        <v>-81</v>
      </c>
      <c r="D6" s="88">
        <f>SUM(D7:D13)</f>
        <v>12171</v>
      </c>
      <c r="E6" s="109">
        <f>SUM(E7:E13)</f>
        <v>9113</v>
      </c>
      <c r="F6" s="110"/>
      <c r="IT6" s="75"/>
      <c r="IU6" s="75"/>
      <c r="IV6" s="75"/>
    </row>
    <row r="7" s="70" customFormat="1" customHeight="1" spans="1:256">
      <c r="A7" s="108" t="s">
        <v>1732</v>
      </c>
      <c r="B7" s="88">
        <v>1471</v>
      </c>
      <c r="C7" s="88"/>
      <c r="D7" s="88">
        <f t="shared" ref="D7:D13" si="0">B7+C7</f>
        <v>1471</v>
      </c>
      <c r="E7" s="109">
        <v>622</v>
      </c>
      <c r="F7" s="110"/>
      <c r="IT7" s="75"/>
      <c r="IU7" s="75"/>
      <c r="IV7" s="75"/>
    </row>
    <row r="8" s="70" customFormat="1" customHeight="1" spans="1:256">
      <c r="A8" s="108" t="s">
        <v>1733</v>
      </c>
      <c r="B8" s="88">
        <v>10152</v>
      </c>
      <c r="C8" s="111"/>
      <c r="D8" s="88">
        <f t="shared" si="0"/>
        <v>10152</v>
      </c>
      <c r="E8" s="109">
        <v>8271</v>
      </c>
      <c r="F8" s="110"/>
      <c r="IT8" s="75"/>
      <c r="IU8" s="75"/>
      <c r="IV8" s="75"/>
    </row>
    <row r="9" s="70" customFormat="1" customHeight="1" spans="1:256">
      <c r="A9" s="108" t="s">
        <v>1734</v>
      </c>
      <c r="B9" s="88">
        <v>294</v>
      </c>
      <c r="C9" s="111">
        <v>-48</v>
      </c>
      <c r="D9" s="88">
        <f t="shared" si="0"/>
        <v>246</v>
      </c>
      <c r="E9" s="109">
        <v>124</v>
      </c>
      <c r="F9" s="110"/>
      <c r="IT9" s="75"/>
      <c r="IU9" s="75"/>
      <c r="IV9" s="75"/>
    </row>
    <row r="10" s="70" customFormat="1" customHeight="1" spans="1:256">
      <c r="A10" s="108" t="s">
        <v>1735</v>
      </c>
      <c r="B10" s="88">
        <v>55</v>
      </c>
      <c r="C10" s="111"/>
      <c r="D10" s="88">
        <f t="shared" si="0"/>
        <v>55</v>
      </c>
      <c r="E10" s="109">
        <v>0</v>
      </c>
      <c r="F10" s="110"/>
      <c r="IT10" s="75"/>
      <c r="IU10" s="75"/>
      <c r="IV10" s="75"/>
    </row>
    <row r="11" s="70" customFormat="1" customHeight="1" spans="1:256">
      <c r="A11" s="108" t="s">
        <v>1736</v>
      </c>
      <c r="B11" s="88">
        <v>234</v>
      </c>
      <c r="C11" s="111"/>
      <c r="D11" s="88">
        <f t="shared" si="0"/>
        <v>234</v>
      </c>
      <c r="E11" s="109">
        <v>89</v>
      </c>
      <c r="F11" s="110"/>
      <c r="IT11" s="75"/>
      <c r="IU11" s="75"/>
      <c r="IV11" s="75"/>
    </row>
    <row r="12" s="70" customFormat="1" customHeight="1" spans="1:256">
      <c r="A12" s="108" t="s">
        <v>1737</v>
      </c>
      <c r="B12" s="88">
        <v>4</v>
      </c>
      <c r="C12" s="111">
        <v>-3</v>
      </c>
      <c r="D12" s="88">
        <f t="shared" si="0"/>
        <v>1</v>
      </c>
      <c r="E12" s="109">
        <v>0</v>
      </c>
      <c r="F12" s="110"/>
      <c r="IT12" s="75"/>
      <c r="IU12" s="75"/>
      <c r="IV12" s="75"/>
    </row>
    <row r="13" s="70" customFormat="1" customHeight="1" spans="1:256">
      <c r="A13" s="108" t="s">
        <v>1738</v>
      </c>
      <c r="B13" s="112">
        <v>42</v>
      </c>
      <c r="C13" s="88">
        <v>-30</v>
      </c>
      <c r="D13" s="88">
        <f t="shared" si="0"/>
        <v>12</v>
      </c>
      <c r="E13" s="109">
        <v>7</v>
      </c>
      <c r="F13" s="110"/>
      <c r="IT13" s="75"/>
      <c r="IU13" s="75"/>
      <c r="IV13" s="75"/>
    </row>
    <row r="14" s="70" customFormat="1" customHeight="1" spans="1:256">
      <c r="A14" s="108" t="s">
        <v>1739</v>
      </c>
      <c r="B14" s="88">
        <v>21601</v>
      </c>
      <c r="C14" s="88">
        <f>SUM(C15:C19)</f>
        <v>-3286</v>
      </c>
      <c r="D14" s="88">
        <f>SUM(D15:D19)</f>
        <v>18315</v>
      </c>
      <c r="E14" s="109">
        <f>SUM(E15:E19)</f>
        <v>9384</v>
      </c>
      <c r="F14" s="110"/>
      <c r="IT14" s="75"/>
      <c r="IU14" s="75"/>
      <c r="IV14" s="75"/>
    </row>
    <row r="15" s="70" customFormat="1" customHeight="1" spans="1:256">
      <c r="A15" s="108" t="s">
        <v>1740</v>
      </c>
      <c r="B15" s="88">
        <v>14966</v>
      </c>
      <c r="C15" s="111">
        <v>-2902</v>
      </c>
      <c r="D15" s="88">
        <f t="shared" ref="D15:D19" si="1">B15+C15</f>
        <v>12064</v>
      </c>
      <c r="E15" s="109">
        <v>6855</v>
      </c>
      <c r="F15" s="113"/>
      <c r="IT15" s="75"/>
      <c r="IU15" s="75"/>
      <c r="IV15" s="75"/>
    </row>
    <row r="16" s="70" customFormat="1" customHeight="1" spans="1:256">
      <c r="A16" s="108" t="s">
        <v>1741</v>
      </c>
      <c r="B16" s="88">
        <v>6296</v>
      </c>
      <c r="C16" s="111">
        <v>-1196</v>
      </c>
      <c r="D16" s="88">
        <f t="shared" si="1"/>
        <v>5100</v>
      </c>
      <c r="E16" s="109">
        <v>1428</v>
      </c>
      <c r="F16" s="110"/>
      <c r="IT16" s="75"/>
      <c r="IU16" s="75"/>
      <c r="IV16" s="75"/>
    </row>
    <row r="17" s="70" customFormat="1" customHeight="1" spans="1:256">
      <c r="A17" s="108" t="s">
        <v>1742</v>
      </c>
      <c r="B17" s="88">
        <v>249</v>
      </c>
      <c r="C17" s="111">
        <v>172</v>
      </c>
      <c r="D17" s="88">
        <f t="shared" si="1"/>
        <v>421</v>
      </c>
      <c r="E17" s="109">
        <v>378</v>
      </c>
      <c r="F17" s="110"/>
      <c r="IT17" s="75"/>
      <c r="IU17" s="75"/>
      <c r="IV17" s="75"/>
    </row>
    <row r="18" s="70" customFormat="1" customHeight="1" spans="1:256">
      <c r="A18" s="108" t="s">
        <v>1743</v>
      </c>
      <c r="B18" s="88">
        <v>90</v>
      </c>
      <c r="C18" s="88">
        <v>640</v>
      </c>
      <c r="D18" s="88">
        <f t="shared" si="1"/>
        <v>730</v>
      </c>
      <c r="E18" s="109">
        <v>723</v>
      </c>
      <c r="F18" s="110"/>
      <c r="IT18" s="75"/>
      <c r="IU18" s="75"/>
      <c r="IV18" s="75"/>
    </row>
    <row r="19" s="70" customFormat="1" customHeight="1" spans="1:256">
      <c r="A19" s="108" t="s">
        <v>1744</v>
      </c>
      <c r="B19" s="88">
        <v>0</v>
      </c>
      <c r="C19" s="88"/>
      <c r="D19" s="88">
        <f t="shared" si="1"/>
        <v>0</v>
      </c>
      <c r="E19" s="109"/>
      <c r="F19" s="110"/>
      <c r="IT19" s="75"/>
      <c r="IU19" s="75"/>
      <c r="IV19" s="75"/>
    </row>
    <row r="20" s="70" customFormat="1" customHeight="1" spans="1:256">
      <c r="A20" s="114" t="s">
        <v>49</v>
      </c>
      <c r="B20" s="105">
        <f>SUM(B5)</f>
        <v>33853</v>
      </c>
      <c r="C20" s="105">
        <f>D20-B20</f>
        <v>-3367</v>
      </c>
      <c r="D20" s="105">
        <f>SUM(D5)</f>
        <v>30486</v>
      </c>
      <c r="E20" s="105">
        <f>E5</f>
        <v>18497</v>
      </c>
      <c r="F20" s="107"/>
      <c r="IT20" s="75"/>
      <c r="IU20" s="75"/>
      <c r="IV20" s="75"/>
    </row>
    <row r="21" s="74" customFormat="1" customHeight="1" spans="1:256">
      <c r="A21" s="104" t="s">
        <v>1745</v>
      </c>
      <c r="B21" s="105">
        <f>SUM(B22,B25,B26)</f>
        <v>44236</v>
      </c>
      <c r="C21" s="105">
        <f>SUM(C22:C26)</f>
        <v>-9661</v>
      </c>
      <c r="D21" s="105">
        <f>SUM(D22,D25,D26)</f>
        <v>34397</v>
      </c>
      <c r="E21" s="106">
        <f>SUM(E22,E25,E26)</f>
        <v>34030</v>
      </c>
      <c r="F21" s="107"/>
      <c r="IT21" s="94"/>
      <c r="IU21" s="94"/>
      <c r="IV21" s="94"/>
    </row>
    <row r="22" s="70" customFormat="1" ht="40" customHeight="1" spans="1:256">
      <c r="A22" s="108" t="s">
        <v>1746</v>
      </c>
      <c r="B22" s="88">
        <v>33691</v>
      </c>
      <c r="C22" s="111">
        <f>SUM(C23:C24)</f>
        <v>178</v>
      </c>
      <c r="D22" s="88">
        <f t="shared" ref="D22:D25" si="2">B22+C22</f>
        <v>33869</v>
      </c>
      <c r="E22" s="109">
        <f>SUM(E23:E24)</f>
        <v>33869</v>
      </c>
      <c r="F22" s="113" t="s">
        <v>1747</v>
      </c>
      <c r="IT22" s="75"/>
      <c r="IU22" s="75"/>
      <c r="IV22" s="75"/>
    </row>
    <row r="23" s="70" customFormat="1" customHeight="1" spans="1:256">
      <c r="A23" s="108" t="s">
        <v>1748</v>
      </c>
      <c r="B23" s="115">
        <v>16831</v>
      </c>
      <c r="C23" s="111">
        <v>178</v>
      </c>
      <c r="D23" s="88">
        <f t="shared" si="2"/>
        <v>17009</v>
      </c>
      <c r="E23" s="109">
        <v>17009</v>
      </c>
      <c r="F23" s="113"/>
      <c r="IT23" s="75"/>
      <c r="IU23" s="75"/>
      <c r="IV23" s="75"/>
    </row>
    <row r="24" s="70" customFormat="1" customHeight="1" spans="1:256">
      <c r="A24" s="108" t="s">
        <v>1749</v>
      </c>
      <c r="B24" s="115">
        <v>16860</v>
      </c>
      <c r="C24" s="111"/>
      <c r="D24" s="88">
        <f t="shared" si="2"/>
        <v>16860</v>
      </c>
      <c r="E24" s="109">
        <v>16860</v>
      </c>
      <c r="F24" s="113"/>
      <c r="IT24" s="75"/>
      <c r="IU24" s="75"/>
      <c r="IV24" s="75"/>
    </row>
    <row r="25" s="70" customFormat="1" customHeight="1" spans="1:256">
      <c r="A25" s="108" t="s">
        <v>1750</v>
      </c>
      <c r="B25" s="88">
        <v>10545</v>
      </c>
      <c r="C25" s="88">
        <v>-10545</v>
      </c>
      <c r="D25" s="88">
        <f t="shared" si="2"/>
        <v>0</v>
      </c>
      <c r="E25" s="109"/>
      <c r="F25" s="110"/>
      <c r="IT25" s="75"/>
      <c r="IU25" s="75"/>
      <c r="IV25" s="75"/>
    </row>
    <row r="26" s="70" customFormat="1" customHeight="1" spans="1:256">
      <c r="A26" s="108" t="s">
        <v>1751</v>
      </c>
      <c r="B26" s="88">
        <v>0</v>
      </c>
      <c r="C26" s="88">
        <v>528</v>
      </c>
      <c r="D26" s="88">
        <f>SUM(B26:C26)</f>
        <v>528</v>
      </c>
      <c r="E26" s="109">
        <v>161</v>
      </c>
      <c r="F26" s="110"/>
      <c r="IT26" s="75"/>
      <c r="IU26" s="75"/>
      <c r="IV26" s="75"/>
    </row>
    <row r="27" s="74" customFormat="1" customHeight="1" spans="1:256">
      <c r="A27" s="114" t="s">
        <v>1752</v>
      </c>
      <c r="B27" s="116">
        <f>B20+B21</f>
        <v>78089</v>
      </c>
      <c r="C27" s="116">
        <f>D27-B27</f>
        <v>-13206</v>
      </c>
      <c r="D27" s="116">
        <f>D20+D21</f>
        <v>64883</v>
      </c>
      <c r="E27" s="105">
        <f>E20+E21</f>
        <v>52527</v>
      </c>
      <c r="F27" s="107"/>
      <c r="IT27" s="94"/>
      <c r="IU27" s="94"/>
      <c r="IV27" s="94"/>
    </row>
    <row r="28" s="70" customFormat="1" customHeight="1" spans="2:256">
      <c r="B28" s="95"/>
      <c r="C28" s="95"/>
      <c r="D28" s="95"/>
      <c r="F28" s="73"/>
      <c r="IT28" s="75"/>
      <c r="IU28" s="75"/>
      <c r="IV28" s="75"/>
    </row>
    <row r="29" s="70" customFormat="1" customHeight="1" spans="2:256">
      <c r="B29" s="95"/>
      <c r="C29" s="95"/>
      <c r="D29" s="95"/>
      <c r="F29" s="73"/>
      <c r="IT29" s="75"/>
      <c r="IU29" s="75"/>
      <c r="IV29" s="75"/>
    </row>
    <row r="31" customHeight="1" spans="1:3">
      <c r="A31" s="117"/>
      <c r="B31" s="118"/>
      <c r="C31" s="118"/>
    </row>
    <row r="32" customHeight="1" spans="1:3">
      <c r="A32" s="117"/>
      <c r="B32" s="118"/>
      <c r="C32" s="118"/>
    </row>
    <row r="33" customHeight="1" spans="1:3">
      <c r="A33" s="117"/>
      <c r="B33" s="118"/>
      <c r="C33" s="118"/>
    </row>
    <row r="34" customHeight="1" spans="1:3">
      <c r="A34" s="117"/>
      <c r="B34" s="118"/>
      <c r="C34" s="118"/>
    </row>
    <row r="35" customHeight="1" spans="1:3">
      <c r="A35" s="117"/>
      <c r="B35" s="118"/>
      <c r="C35" s="118"/>
    </row>
    <row r="36" customHeight="1" spans="1:3">
      <c r="A36" s="117"/>
      <c r="B36" s="118"/>
      <c r="C36" s="118"/>
    </row>
  </sheetData>
  <mergeCells count="1">
    <mergeCell ref="A2:F2"/>
  </mergeCells>
  <printOptions horizontalCentered="1"/>
  <pageMargins left="0.393055555555556" right="0.393055555555556" top="0.393055555555556" bottom="0.393055555555556" header="0.196527777777778" footer="0.196527777777778"/>
  <pageSetup paperSize="9" scale="76" orientation="landscape" horizontalDpi="600"/>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23"/>
  <sheetViews>
    <sheetView topLeftCell="A2" workbookViewId="0">
      <selection activeCell="D12" sqref="D12"/>
    </sheetView>
  </sheetViews>
  <sheetFormatPr defaultColWidth="9" defaultRowHeight="25" customHeight="1"/>
  <cols>
    <col min="1" max="1" width="50.625" style="70" customWidth="1"/>
    <col min="2" max="4" width="20.625" style="70" customWidth="1"/>
    <col min="5" max="5" width="12.125" style="70" hidden="1" customWidth="1"/>
    <col min="6" max="6" width="17.25" style="70" customWidth="1"/>
    <col min="7" max="251" width="9" style="70"/>
    <col min="252" max="16382" width="9" style="75"/>
  </cols>
  <sheetData>
    <row r="1" s="1" customFormat="1" ht="20" customHeight="1" spans="1:16383">
      <c r="A1" s="8" t="s">
        <v>1753</v>
      </c>
      <c r="B1" s="9"/>
      <c r="C1" s="9"/>
      <c r="D1" s="9"/>
      <c r="E1" s="9"/>
      <c r="F1" s="9"/>
      <c r="G1" s="10"/>
      <c r="H1" s="10"/>
      <c r="I1" s="32"/>
      <c r="XEZ1"/>
      <c r="XFA1"/>
      <c r="XFB1"/>
      <c r="XFC1"/>
    </row>
    <row r="2" s="70" customFormat="1" ht="30" customHeight="1" spans="1:254">
      <c r="A2" s="76" t="s">
        <v>1754</v>
      </c>
      <c r="B2" s="76"/>
      <c r="C2" s="76"/>
      <c r="D2" s="76"/>
      <c r="E2" s="76"/>
      <c r="F2" s="76"/>
      <c r="IR2" s="75"/>
      <c r="IS2" s="75"/>
      <c r="IT2" s="75"/>
    </row>
    <row r="3" s="71" customFormat="1" customHeight="1" spans="1:6">
      <c r="A3" s="77"/>
      <c r="B3" s="77"/>
      <c r="C3" s="77"/>
      <c r="D3" s="77"/>
      <c r="E3" s="78"/>
      <c r="F3" s="78" t="s">
        <v>5</v>
      </c>
    </row>
    <row r="4" s="71" customFormat="1" customHeight="1" spans="1:6">
      <c r="A4" s="79" t="s">
        <v>6</v>
      </c>
      <c r="B4" s="79" t="s">
        <v>568</v>
      </c>
      <c r="C4" s="79" t="s">
        <v>8</v>
      </c>
      <c r="D4" s="79" t="s">
        <v>1728</v>
      </c>
      <c r="E4" s="79" t="s">
        <v>1755</v>
      </c>
      <c r="F4" s="79" t="s">
        <v>11</v>
      </c>
    </row>
    <row r="5" s="72" customFormat="1" customHeight="1" spans="1:6">
      <c r="A5" s="80" t="s">
        <v>1756</v>
      </c>
      <c r="B5" s="81">
        <f t="shared" ref="B5:E5" si="0">SUM(B6,B12)</f>
        <v>27627</v>
      </c>
      <c r="C5" s="81">
        <f t="shared" si="0"/>
        <v>504</v>
      </c>
      <c r="D5" s="81">
        <f t="shared" si="0"/>
        <v>28131</v>
      </c>
      <c r="E5" s="82">
        <f t="shared" si="0"/>
        <v>12754</v>
      </c>
      <c r="F5" s="80"/>
    </row>
    <row r="6" s="73" customFormat="1" customHeight="1" spans="1:6">
      <c r="A6" s="83" t="s">
        <v>1757</v>
      </c>
      <c r="B6" s="84">
        <v>10545</v>
      </c>
      <c r="C6" s="85">
        <f t="shared" ref="C6:E6" si="1">SUM(C7:C11)</f>
        <v>-229</v>
      </c>
      <c r="D6" s="86">
        <f t="shared" si="1"/>
        <v>10316</v>
      </c>
      <c r="E6" s="87">
        <f t="shared" si="1"/>
        <v>5552</v>
      </c>
      <c r="F6" s="83"/>
    </row>
    <row r="7" s="73" customFormat="1" customHeight="1" spans="1:6">
      <c r="A7" s="83" t="s">
        <v>1758</v>
      </c>
      <c r="B7" s="84">
        <v>9622</v>
      </c>
      <c r="C7" s="85"/>
      <c r="D7" s="86">
        <f t="shared" ref="D7:D10" si="2">B7+C7</f>
        <v>9622</v>
      </c>
      <c r="E7" s="87">
        <v>5148</v>
      </c>
      <c r="F7" s="83"/>
    </row>
    <row r="8" s="73" customFormat="1" customHeight="1" spans="1:6">
      <c r="A8" s="83" t="s">
        <v>1759</v>
      </c>
      <c r="B8" s="84">
        <v>833</v>
      </c>
      <c r="C8" s="85">
        <v>-202</v>
      </c>
      <c r="D8" s="86">
        <f t="shared" si="2"/>
        <v>631</v>
      </c>
      <c r="E8" s="87">
        <v>368</v>
      </c>
      <c r="F8" s="83"/>
    </row>
    <row r="9" s="73" customFormat="1" customHeight="1" spans="1:6">
      <c r="A9" s="83" t="s">
        <v>1760</v>
      </c>
      <c r="B9" s="84">
        <v>89</v>
      </c>
      <c r="C9" s="85">
        <v>-26</v>
      </c>
      <c r="D9" s="86">
        <f t="shared" si="2"/>
        <v>63</v>
      </c>
      <c r="E9" s="87">
        <v>36</v>
      </c>
      <c r="F9" s="83"/>
    </row>
    <row r="10" s="73" customFormat="1" customHeight="1" spans="1:6">
      <c r="A10" s="83" t="s">
        <v>1761</v>
      </c>
      <c r="B10" s="84">
        <v>1</v>
      </c>
      <c r="C10" s="85">
        <v>-1</v>
      </c>
      <c r="D10" s="86">
        <f t="shared" si="2"/>
        <v>0</v>
      </c>
      <c r="E10" s="87"/>
      <c r="F10" s="83"/>
    </row>
    <row r="11" s="73" customFormat="1" customHeight="1" spans="1:6">
      <c r="A11" s="83" t="s">
        <v>1762</v>
      </c>
      <c r="B11" s="84">
        <v>0</v>
      </c>
      <c r="C11" s="85"/>
      <c r="D11" s="86">
        <f>SUM(B11:C11)</f>
        <v>0</v>
      </c>
      <c r="E11" s="87"/>
      <c r="F11" s="83"/>
    </row>
    <row r="12" s="73" customFormat="1" customHeight="1" spans="1:6">
      <c r="A12" s="83" t="s">
        <v>1763</v>
      </c>
      <c r="B12" s="84">
        <f t="shared" ref="B12:E12" si="3">SUM(B13:B14)</f>
        <v>17082</v>
      </c>
      <c r="C12" s="85">
        <f t="shared" si="3"/>
        <v>733</v>
      </c>
      <c r="D12" s="88">
        <f t="shared" si="3"/>
        <v>17815</v>
      </c>
      <c r="E12" s="87">
        <f t="shared" si="3"/>
        <v>7202</v>
      </c>
      <c r="F12" s="83"/>
    </row>
    <row r="13" s="73" customFormat="1" customHeight="1" spans="1:6">
      <c r="A13" s="83" t="s">
        <v>1764</v>
      </c>
      <c r="B13" s="84">
        <v>17082</v>
      </c>
      <c r="C13" s="85">
        <v>727</v>
      </c>
      <c r="D13" s="89">
        <f t="shared" ref="D13:D20" si="4">B13+C13</f>
        <v>17809</v>
      </c>
      <c r="E13" s="87">
        <v>7196</v>
      </c>
      <c r="F13" s="83"/>
    </row>
    <row r="14" s="73" customFormat="1" customHeight="1" spans="1:6">
      <c r="A14" s="83" t="s">
        <v>1761</v>
      </c>
      <c r="B14" s="84"/>
      <c r="C14" s="89">
        <v>6</v>
      </c>
      <c r="D14" s="89">
        <f>SUM(B14:C14)</f>
        <v>6</v>
      </c>
      <c r="E14" s="87">
        <v>6</v>
      </c>
      <c r="F14" s="83"/>
    </row>
    <row r="15" s="74" customFormat="1" customHeight="1" spans="1:254">
      <c r="A15" s="80" t="s">
        <v>548</v>
      </c>
      <c r="B15" s="90">
        <f t="shared" ref="B15:E15" si="5">SUM(B16:B18)</f>
        <v>50462</v>
      </c>
      <c r="C15" s="90">
        <f t="shared" si="5"/>
        <v>-13710</v>
      </c>
      <c r="D15" s="90">
        <f t="shared" si="5"/>
        <v>36752</v>
      </c>
      <c r="E15" s="91">
        <f t="shared" si="5"/>
        <v>39773</v>
      </c>
      <c r="F15" s="80"/>
      <c r="IR15" s="94"/>
      <c r="IS15" s="94"/>
      <c r="IT15" s="94"/>
    </row>
    <row r="16" s="70" customFormat="1" customHeight="1" spans="1:254">
      <c r="A16" s="92" t="s">
        <v>1765</v>
      </c>
      <c r="B16" s="86">
        <v>11984</v>
      </c>
      <c r="C16" s="85">
        <v>-11984</v>
      </c>
      <c r="D16" s="86">
        <f t="shared" si="4"/>
        <v>0</v>
      </c>
      <c r="E16" s="85"/>
      <c r="F16" s="83"/>
      <c r="IR16" s="75"/>
      <c r="IS16" s="75"/>
      <c r="IT16" s="75"/>
    </row>
    <row r="17" s="70" customFormat="1" customHeight="1" spans="1:254">
      <c r="A17" s="92" t="s">
        <v>1766</v>
      </c>
      <c r="B17" s="86">
        <v>0</v>
      </c>
      <c r="C17" s="85">
        <v>1206</v>
      </c>
      <c r="D17" s="86">
        <f t="shared" si="4"/>
        <v>1206</v>
      </c>
      <c r="E17" s="85">
        <v>143</v>
      </c>
      <c r="F17" s="83"/>
      <c r="IR17" s="75"/>
      <c r="IS17" s="75"/>
      <c r="IT17" s="75"/>
    </row>
    <row r="18" s="70" customFormat="1" customHeight="1" spans="1:254">
      <c r="A18" s="83" t="s">
        <v>1767</v>
      </c>
      <c r="B18" s="86">
        <v>38478</v>
      </c>
      <c r="C18" s="85">
        <f>SUM(C19:C20)</f>
        <v>-2932</v>
      </c>
      <c r="D18" s="86">
        <f t="shared" si="4"/>
        <v>35546</v>
      </c>
      <c r="E18" s="86">
        <f>SUM(E19:E20)</f>
        <v>39630</v>
      </c>
      <c r="F18" s="86"/>
      <c r="IR18" s="75"/>
      <c r="IS18" s="75"/>
      <c r="IT18" s="75"/>
    </row>
    <row r="19" s="70" customFormat="1" customHeight="1" spans="1:254">
      <c r="A19" s="92" t="s">
        <v>1768</v>
      </c>
      <c r="B19" s="86">
        <v>17099</v>
      </c>
      <c r="C19" s="85">
        <f>'（附表11）社会保险基金收入表'!C6+'（附表11）社会保险基金收入表'!C23+'（附表11）社会保险基金收入表'!C25-C6-C16</f>
        <v>1765</v>
      </c>
      <c r="D19" s="86">
        <f t="shared" si="4"/>
        <v>18864</v>
      </c>
      <c r="E19" s="86">
        <v>20570</v>
      </c>
      <c r="F19" s="86"/>
      <c r="IR19" s="75"/>
      <c r="IS19" s="75"/>
      <c r="IT19" s="75"/>
    </row>
    <row r="20" s="70" customFormat="1" customHeight="1" spans="1:254">
      <c r="A20" s="92" t="s">
        <v>1769</v>
      </c>
      <c r="B20" s="86">
        <v>21379</v>
      </c>
      <c r="C20" s="85">
        <f>'（附表11）社会保险基金收入表'!C14+'（附表11）社会保险基金收入表'!C26-C12-C17</f>
        <v>-4697</v>
      </c>
      <c r="D20" s="86">
        <f t="shared" si="4"/>
        <v>16682</v>
      </c>
      <c r="E20" s="86">
        <f>'（附表11）社会保险基金收入表'!E14+'（附表11）社会保险基金收入表'!E24+'（附表11）社会保险基金收入表'!E26-E12-E17</f>
        <v>19060</v>
      </c>
      <c r="F20" s="86"/>
      <c r="IR20" s="75"/>
      <c r="IS20" s="75"/>
      <c r="IT20" s="75"/>
    </row>
    <row r="21" s="74" customFormat="1" customHeight="1" spans="1:254">
      <c r="A21" s="93" t="s">
        <v>1770</v>
      </c>
      <c r="B21" s="90">
        <f t="shared" ref="B21:E21" si="6">B5+B15</f>
        <v>78089</v>
      </c>
      <c r="C21" s="91">
        <f>D21-B21</f>
        <v>-13206</v>
      </c>
      <c r="D21" s="90">
        <f t="shared" si="6"/>
        <v>64883</v>
      </c>
      <c r="E21" s="90">
        <f t="shared" si="6"/>
        <v>52527</v>
      </c>
      <c r="F21" s="90"/>
      <c r="IR21" s="94"/>
      <c r="IS21" s="94"/>
      <c r="IT21" s="94"/>
    </row>
    <row r="22" s="70" customFormat="1" customHeight="1" spans="252:254">
      <c r="IR22" s="75"/>
      <c r="IS22" s="75"/>
      <c r="IT22" s="75"/>
    </row>
    <row r="23" s="70" customFormat="1" customHeight="1" spans="252:254">
      <c r="IR23" s="75"/>
      <c r="IS23" s="75"/>
      <c r="IT23" s="75"/>
    </row>
  </sheetData>
  <mergeCells count="1">
    <mergeCell ref="A2:F2"/>
  </mergeCells>
  <printOptions horizontalCentered="1"/>
  <pageMargins left="0.393055555555556" right="0.393055555555556" top="0.393055555555556" bottom="0.393055555555556" header="0.196527777777778" footer="0.196527777777778"/>
  <pageSetup paperSize="9" orientation="landscape" horizontalDpi="600"/>
  <headerFooter>
    <oddFooter>&amp;C第 &amp;P 页，共 &amp;N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23"/>
  <sheetViews>
    <sheetView showZeros="0" zoomScale="60" zoomScaleNormal="60" zoomScaleSheetLayoutView="90" workbookViewId="0">
      <selection activeCell="O11" sqref="O11"/>
    </sheetView>
  </sheetViews>
  <sheetFormatPr defaultColWidth="9" defaultRowHeight="13.5"/>
  <cols>
    <col min="1" max="1" width="10.625" style="49" customWidth="1"/>
    <col min="2" max="2" width="20.625" style="49" customWidth="1"/>
    <col min="3" max="3" width="30.625" style="49" customWidth="1"/>
    <col min="4" max="4" width="10.625" style="50" customWidth="1"/>
    <col min="5" max="5" width="26.625" style="49" customWidth="1"/>
    <col min="6" max="6" width="10.625" style="50" customWidth="1"/>
    <col min="7" max="7" width="26.625" style="49" customWidth="1"/>
    <col min="8" max="8" width="10.625" style="50" customWidth="1"/>
    <col min="9" max="9" width="26.625" style="49" customWidth="1"/>
    <col min="10" max="10" width="10.625" style="50" customWidth="1"/>
    <col min="11" max="11" width="26.625" style="49" customWidth="1"/>
    <col min="12" max="13" width="10.625" style="50" customWidth="1"/>
    <col min="14" max="14" width="20.625" style="51" customWidth="1"/>
    <col min="15" max="15" width="12.625" style="49"/>
    <col min="16" max="16" width="9" style="49"/>
    <col min="17" max="17" width="13.75" style="49"/>
    <col min="18" max="18" width="12.625" style="49"/>
    <col min="19" max="19" width="13.75" style="49"/>
    <col min="20" max="20" width="11.5" style="49"/>
    <col min="21" max="21" width="13.75" style="49"/>
    <col min="22" max="22" width="9.375" style="49"/>
    <col min="23" max="23" width="9" style="49"/>
    <col min="24" max="24" width="12.625" style="49"/>
    <col min="25" max="25" width="11.5" style="49"/>
    <col min="26" max="27" width="12.625" style="49"/>
    <col min="28" max="29" width="9" style="49"/>
    <col min="30" max="32" width="12.625" style="49"/>
    <col min="33" max="34" width="11.5" style="49"/>
    <col min="35" max="35" width="9" style="49"/>
    <col min="36" max="36" width="12.625" style="49"/>
    <col min="37" max="37" width="11.5" style="49"/>
    <col min="38" max="39" width="12.625" style="49"/>
    <col min="40" max="41" width="11.5" style="49"/>
    <col min="42" max="42" width="12.625" style="49"/>
    <col min="43" max="43" width="9" style="49"/>
    <col min="44" max="44" width="12.625" style="49"/>
    <col min="45" max="45" width="9" style="49"/>
    <col min="46" max="46" width="12.625" style="49"/>
    <col min="47" max="16384" width="9" style="49"/>
  </cols>
  <sheetData>
    <row r="1" s="1" customFormat="1" ht="20" customHeight="1" spans="1:16384">
      <c r="A1" s="8" t="s">
        <v>1771</v>
      </c>
      <c r="B1" s="9"/>
      <c r="C1" s="9"/>
      <c r="D1" s="9"/>
      <c r="E1" s="9"/>
      <c r="F1" s="9"/>
      <c r="G1" s="10"/>
      <c r="H1" s="10"/>
      <c r="I1" s="32"/>
      <c r="K1" s="32"/>
      <c r="XFC1"/>
      <c r="XFD1"/>
    </row>
    <row r="2" s="44" customFormat="1" ht="30" customHeight="1" spans="1:14">
      <c r="A2" s="52" t="s">
        <v>1772</v>
      </c>
      <c r="B2" s="52"/>
      <c r="C2" s="52"/>
      <c r="D2" s="53"/>
      <c r="E2" s="52"/>
      <c r="F2" s="53"/>
      <c r="G2" s="52"/>
      <c r="H2" s="53"/>
      <c r="I2" s="52"/>
      <c r="J2" s="53"/>
      <c r="K2" s="52"/>
      <c r="L2" s="53"/>
      <c r="M2" s="53"/>
      <c r="N2" s="52"/>
    </row>
    <row r="3" s="45" customFormat="1" ht="30" customHeight="1" spans="1:14">
      <c r="A3" s="54"/>
      <c r="B3" s="54"/>
      <c r="C3" s="55"/>
      <c r="D3" s="56"/>
      <c r="F3" s="56"/>
      <c r="H3" s="56"/>
      <c r="J3" s="56"/>
      <c r="L3" s="56"/>
      <c r="M3" s="56"/>
      <c r="N3" s="67" t="s">
        <v>5</v>
      </c>
    </row>
    <row r="4" s="45" customFormat="1" ht="30" customHeight="1" spans="1:14">
      <c r="A4" s="57" t="s">
        <v>564</v>
      </c>
      <c r="B4" s="57" t="s">
        <v>1773</v>
      </c>
      <c r="C4" s="57" t="s">
        <v>567</v>
      </c>
      <c r="D4" s="58" t="s">
        <v>68</v>
      </c>
      <c r="E4" s="59" t="s">
        <v>1774</v>
      </c>
      <c r="F4" s="59"/>
      <c r="G4" s="59"/>
      <c r="H4" s="59"/>
      <c r="I4" s="59"/>
      <c r="J4" s="59"/>
      <c r="K4" s="59"/>
      <c r="L4" s="59"/>
      <c r="M4" s="59"/>
      <c r="N4" s="57" t="s">
        <v>11</v>
      </c>
    </row>
    <row r="5" s="45" customFormat="1" ht="30" customHeight="1" spans="1:14">
      <c r="A5" s="57"/>
      <c r="B5" s="57"/>
      <c r="C5" s="57"/>
      <c r="D5" s="58"/>
      <c r="E5" s="57" t="s">
        <v>1775</v>
      </c>
      <c r="F5" s="58"/>
      <c r="G5" s="57" t="s">
        <v>1776</v>
      </c>
      <c r="H5" s="58"/>
      <c r="I5" s="57" t="s">
        <v>1777</v>
      </c>
      <c r="J5" s="58"/>
      <c r="K5" s="57" t="s">
        <v>1778</v>
      </c>
      <c r="L5" s="58"/>
      <c r="M5" s="58" t="s">
        <v>1779</v>
      </c>
      <c r="N5" s="57"/>
    </row>
    <row r="6" s="45" customFormat="1" ht="30" customHeight="1" spans="1:14">
      <c r="A6" s="57"/>
      <c r="B6" s="57"/>
      <c r="C6" s="57"/>
      <c r="D6" s="58"/>
      <c r="E6" s="57" t="s">
        <v>1780</v>
      </c>
      <c r="F6" s="58" t="s">
        <v>1781</v>
      </c>
      <c r="G6" s="57" t="s">
        <v>1780</v>
      </c>
      <c r="H6" s="58" t="s">
        <v>1781</v>
      </c>
      <c r="I6" s="57" t="s">
        <v>1780</v>
      </c>
      <c r="J6" s="58" t="s">
        <v>1781</v>
      </c>
      <c r="K6" s="57" t="s">
        <v>1780</v>
      </c>
      <c r="L6" s="58" t="s">
        <v>1781</v>
      </c>
      <c r="M6" s="58" t="s">
        <v>1781</v>
      </c>
      <c r="N6" s="57"/>
    </row>
    <row r="7" s="46" customFormat="1" ht="50" customHeight="1" spans="1:14">
      <c r="A7" s="60" t="s">
        <v>68</v>
      </c>
      <c r="B7" s="60"/>
      <c r="C7" s="60"/>
      <c r="D7" s="61">
        <f t="shared" ref="D7:D23" si="0">F7+H7+J7+L7+M7</f>
        <v>180500</v>
      </c>
      <c r="E7" s="62"/>
      <c r="F7" s="61">
        <f t="shared" ref="F7:J7" si="1">F8+F12</f>
        <v>29000</v>
      </c>
      <c r="G7" s="62"/>
      <c r="H7" s="61">
        <f t="shared" si="1"/>
        <v>35000</v>
      </c>
      <c r="I7" s="62"/>
      <c r="J7" s="61">
        <f t="shared" si="1"/>
        <v>46000</v>
      </c>
      <c r="K7" s="62"/>
      <c r="L7" s="61">
        <f>L8+L12</f>
        <v>28000</v>
      </c>
      <c r="M7" s="61">
        <f>M8+M12</f>
        <v>42500</v>
      </c>
      <c r="N7" s="68"/>
    </row>
    <row r="8" s="47" customFormat="1" ht="50" customHeight="1" spans="1:14">
      <c r="A8" s="63" t="s">
        <v>1782</v>
      </c>
      <c r="B8" s="63"/>
      <c r="C8" s="63"/>
      <c r="D8" s="61">
        <f t="shared" si="0"/>
        <v>10500</v>
      </c>
      <c r="E8" s="62"/>
      <c r="F8" s="61">
        <f t="shared" ref="F8:J8" si="2">SUM(F9:F11)</f>
        <v>5000</v>
      </c>
      <c r="G8" s="62"/>
      <c r="H8" s="61">
        <f t="shared" si="2"/>
        <v>1000</v>
      </c>
      <c r="I8" s="62"/>
      <c r="J8" s="61">
        <f t="shared" si="2"/>
        <v>4500</v>
      </c>
      <c r="K8" s="62"/>
      <c r="L8" s="61">
        <f>SUM(L9:L11)</f>
        <v>0</v>
      </c>
      <c r="M8" s="61">
        <f>SUM(M9:M11)</f>
        <v>0</v>
      </c>
      <c r="N8" s="68"/>
    </row>
    <row r="9" s="48" customFormat="1" ht="50" customHeight="1" spans="1:14">
      <c r="A9" s="64">
        <v>1</v>
      </c>
      <c r="B9" s="65" t="s">
        <v>1783</v>
      </c>
      <c r="C9" s="65" t="s">
        <v>1784</v>
      </c>
      <c r="D9" s="66">
        <f t="shared" si="0"/>
        <v>6477</v>
      </c>
      <c r="E9" s="65" t="s">
        <v>1785</v>
      </c>
      <c r="F9" s="66">
        <v>3000</v>
      </c>
      <c r="G9" s="65"/>
      <c r="H9" s="66">
        <v>0</v>
      </c>
      <c r="I9" s="65" t="s">
        <v>1786</v>
      </c>
      <c r="J9" s="66">
        <v>3477</v>
      </c>
      <c r="K9" s="65"/>
      <c r="L9" s="66"/>
      <c r="M9" s="66"/>
      <c r="N9" s="68"/>
    </row>
    <row r="10" s="48" customFormat="1" ht="50" customHeight="1" spans="1:14">
      <c r="A10" s="64">
        <v>2</v>
      </c>
      <c r="B10" s="65" t="s">
        <v>1787</v>
      </c>
      <c r="C10" s="65" t="s">
        <v>1788</v>
      </c>
      <c r="D10" s="66">
        <f t="shared" si="0"/>
        <v>3600</v>
      </c>
      <c r="E10" s="65" t="s">
        <v>1785</v>
      </c>
      <c r="F10" s="66">
        <v>2000</v>
      </c>
      <c r="G10" s="65" t="s">
        <v>1789</v>
      </c>
      <c r="H10" s="66">
        <v>1000</v>
      </c>
      <c r="I10" s="65" t="s">
        <v>1786</v>
      </c>
      <c r="J10" s="66">
        <v>600</v>
      </c>
      <c r="K10" s="65"/>
      <c r="L10" s="66"/>
      <c r="M10" s="66"/>
      <c r="N10" s="68"/>
    </row>
    <row r="11" s="48" customFormat="1" ht="50" customHeight="1" spans="1:14">
      <c r="A11" s="64">
        <v>3</v>
      </c>
      <c r="B11" s="65" t="s">
        <v>1790</v>
      </c>
      <c r="C11" s="65" t="s">
        <v>1791</v>
      </c>
      <c r="D11" s="66">
        <f t="shared" si="0"/>
        <v>423</v>
      </c>
      <c r="E11" s="65"/>
      <c r="F11" s="66"/>
      <c r="G11" s="65"/>
      <c r="H11" s="66">
        <v>0</v>
      </c>
      <c r="I11" s="65" t="s">
        <v>1786</v>
      </c>
      <c r="J11" s="66">
        <v>423</v>
      </c>
      <c r="K11" s="65"/>
      <c r="L11" s="66"/>
      <c r="M11" s="66"/>
      <c r="N11" s="68"/>
    </row>
    <row r="12" s="47" customFormat="1" ht="50" customHeight="1" spans="1:14">
      <c r="A12" s="63" t="s">
        <v>1792</v>
      </c>
      <c r="B12" s="63"/>
      <c r="C12" s="63"/>
      <c r="D12" s="61">
        <f t="shared" si="0"/>
        <v>170000</v>
      </c>
      <c r="E12" s="62"/>
      <c r="F12" s="61">
        <f t="shared" ref="F12:J12" si="3">SUM(F13:F23)</f>
        <v>24000</v>
      </c>
      <c r="G12" s="62"/>
      <c r="H12" s="61">
        <f t="shared" si="3"/>
        <v>34000</v>
      </c>
      <c r="I12" s="62"/>
      <c r="J12" s="61">
        <f t="shared" si="3"/>
        <v>41500</v>
      </c>
      <c r="K12" s="62"/>
      <c r="L12" s="61">
        <f>SUM(L13:L23)</f>
        <v>28000</v>
      </c>
      <c r="M12" s="61">
        <f>SUM(M13:M23)</f>
        <v>42500</v>
      </c>
      <c r="N12" s="69"/>
    </row>
    <row r="13" s="48" customFormat="1" ht="50" customHeight="1" spans="1:14">
      <c r="A13" s="64">
        <v>1</v>
      </c>
      <c r="B13" s="65" t="s">
        <v>1793</v>
      </c>
      <c r="C13" s="65" t="s">
        <v>1794</v>
      </c>
      <c r="D13" s="66">
        <f t="shared" si="0"/>
        <v>34000</v>
      </c>
      <c r="E13" s="65" t="s">
        <v>1795</v>
      </c>
      <c r="F13" s="66">
        <v>18000</v>
      </c>
      <c r="G13" s="65" t="s">
        <v>1796</v>
      </c>
      <c r="H13" s="66">
        <v>9000</v>
      </c>
      <c r="I13" s="65" t="s">
        <v>1797</v>
      </c>
      <c r="J13" s="66">
        <v>2000</v>
      </c>
      <c r="K13" s="65" t="s">
        <v>1798</v>
      </c>
      <c r="L13" s="66">
        <v>5000</v>
      </c>
      <c r="M13" s="66"/>
      <c r="N13" s="68"/>
    </row>
    <row r="14" s="48" customFormat="1" ht="50" customHeight="1" spans="1:14">
      <c r="A14" s="64">
        <v>2</v>
      </c>
      <c r="B14" s="65" t="s">
        <v>1799</v>
      </c>
      <c r="C14" s="65" t="s">
        <v>1800</v>
      </c>
      <c r="D14" s="66">
        <f t="shared" si="0"/>
        <v>7000</v>
      </c>
      <c r="E14" s="65" t="s">
        <v>1801</v>
      </c>
      <c r="F14" s="66">
        <v>6000</v>
      </c>
      <c r="G14" s="65" t="s">
        <v>1802</v>
      </c>
      <c r="H14" s="66">
        <v>1000</v>
      </c>
      <c r="I14" s="65"/>
      <c r="J14" s="66">
        <v>0</v>
      </c>
      <c r="K14" s="65"/>
      <c r="L14" s="66"/>
      <c r="M14" s="66"/>
      <c r="N14" s="68"/>
    </row>
    <row r="15" s="48" customFormat="1" ht="50" customHeight="1" spans="1:14">
      <c r="A15" s="64">
        <v>3</v>
      </c>
      <c r="B15" s="65" t="s">
        <v>1803</v>
      </c>
      <c r="C15" s="65" t="s">
        <v>1390</v>
      </c>
      <c r="D15" s="66">
        <f t="shared" si="0"/>
        <v>13000</v>
      </c>
      <c r="E15" s="65"/>
      <c r="F15" s="66">
        <v>0</v>
      </c>
      <c r="G15" s="65" t="s">
        <v>1796</v>
      </c>
      <c r="H15" s="66">
        <v>13000</v>
      </c>
      <c r="I15" s="65"/>
      <c r="J15" s="66">
        <v>0</v>
      </c>
      <c r="K15" s="65"/>
      <c r="L15" s="66"/>
      <c r="M15" s="66"/>
      <c r="N15" s="68"/>
    </row>
    <row r="16" s="48" customFormat="1" ht="50" customHeight="1" spans="1:14">
      <c r="A16" s="64">
        <v>4</v>
      </c>
      <c r="B16" s="65" t="s">
        <v>1803</v>
      </c>
      <c r="C16" s="65" t="s">
        <v>1392</v>
      </c>
      <c r="D16" s="66">
        <f t="shared" si="0"/>
        <v>11000</v>
      </c>
      <c r="E16" s="65"/>
      <c r="F16" s="66">
        <v>0</v>
      </c>
      <c r="G16" s="65" t="s">
        <v>1796</v>
      </c>
      <c r="H16" s="66">
        <v>11000</v>
      </c>
      <c r="I16" s="65"/>
      <c r="J16" s="66">
        <v>0</v>
      </c>
      <c r="K16" s="65"/>
      <c r="L16" s="66"/>
      <c r="M16" s="66"/>
      <c r="N16" s="68"/>
    </row>
    <row r="17" s="48" customFormat="1" ht="50" customHeight="1" spans="1:14">
      <c r="A17" s="64">
        <v>5</v>
      </c>
      <c r="B17" s="65" t="s">
        <v>1804</v>
      </c>
      <c r="C17" s="65" t="s">
        <v>1439</v>
      </c>
      <c r="D17" s="66">
        <f t="shared" si="0"/>
        <v>12000</v>
      </c>
      <c r="E17" s="65"/>
      <c r="F17" s="66">
        <v>0</v>
      </c>
      <c r="G17" s="65"/>
      <c r="H17" s="66">
        <v>0</v>
      </c>
      <c r="I17" s="65" t="s">
        <v>1805</v>
      </c>
      <c r="J17" s="66">
        <v>12000</v>
      </c>
      <c r="K17" s="65"/>
      <c r="L17" s="66"/>
      <c r="M17" s="66"/>
      <c r="N17" s="68"/>
    </row>
    <row r="18" s="48" customFormat="1" ht="50" customHeight="1" spans="1:14">
      <c r="A18" s="64">
        <v>6</v>
      </c>
      <c r="B18" s="65" t="s">
        <v>1804</v>
      </c>
      <c r="C18" s="65" t="s">
        <v>1806</v>
      </c>
      <c r="D18" s="66">
        <f t="shared" si="0"/>
        <v>55000</v>
      </c>
      <c r="E18" s="65"/>
      <c r="F18" s="66">
        <v>0</v>
      </c>
      <c r="G18" s="65"/>
      <c r="H18" s="66">
        <v>0</v>
      </c>
      <c r="I18" s="65" t="s">
        <v>1807</v>
      </c>
      <c r="J18" s="66">
        <v>12500</v>
      </c>
      <c r="K18" s="65"/>
      <c r="L18" s="66"/>
      <c r="M18" s="66">
        <v>42500</v>
      </c>
      <c r="N18" s="68"/>
    </row>
    <row r="19" s="48" customFormat="1" ht="50" customHeight="1" spans="1:14">
      <c r="A19" s="64">
        <v>7</v>
      </c>
      <c r="B19" s="65" t="s">
        <v>1808</v>
      </c>
      <c r="C19" s="65" t="s">
        <v>1428</v>
      </c>
      <c r="D19" s="66">
        <f t="shared" si="0"/>
        <v>12000</v>
      </c>
      <c r="E19" s="65"/>
      <c r="F19" s="66">
        <v>0</v>
      </c>
      <c r="G19" s="65"/>
      <c r="H19" s="66">
        <v>0</v>
      </c>
      <c r="I19" s="65" t="s">
        <v>1809</v>
      </c>
      <c r="J19" s="66">
        <v>10000</v>
      </c>
      <c r="K19" s="65" t="s">
        <v>1810</v>
      </c>
      <c r="L19" s="66">
        <v>2000</v>
      </c>
      <c r="M19" s="66"/>
      <c r="N19" s="68"/>
    </row>
    <row r="20" s="48" customFormat="1" ht="50" customHeight="1" spans="1:14">
      <c r="A20" s="64">
        <v>8</v>
      </c>
      <c r="B20" s="65" t="s">
        <v>1803</v>
      </c>
      <c r="C20" s="65" t="s">
        <v>1811</v>
      </c>
      <c r="D20" s="66">
        <f t="shared" si="0"/>
        <v>10000</v>
      </c>
      <c r="E20" s="65"/>
      <c r="F20" s="66">
        <v>0</v>
      </c>
      <c r="G20" s="65"/>
      <c r="H20" s="66">
        <v>0</v>
      </c>
      <c r="I20" s="65" t="s">
        <v>1807</v>
      </c>
      <c r="J20" s="66">
        <v>5000</v>
      </c>
      <c r="K20" s="65" t="s">
        <v>1812</v>
      </c>
      <c r="L20" s="66">
        <v>5000</v>
      </c>
      <c r="M20" s="66"/>
      <c r="N20" s="68"/>
    </row>
    <row r="21" s="48" customFormat="1" ht="50" customHeight="1" spans="1:14">
      <c r="A21" s="64">
        <v>9</v>
      </c>
      <c r="B21" s="65" t="s">
        <v>1813</v>
      </c>
      <c r="C21" s="65" t="s">
        <v>1814</v>
      </c>
      <c r="D21" s="66">
        <f t="shared" si="0"/>
        <v>6000</v>
      </c>
      <c r="E21" s="65"/>
      <c r="F21" s="66"/>
      <c r="G21" s="65"/>
      <c r="H21" s="66"/>
      <c r="I21" s="65"/>
      <c r="J21" s="66"/>
      <c r="K21" s="65" t="s">
        <v>1812</v>
      </c>
      <c r="L21" s="66">
        <v>6000</v>
      </c>
      <c r="M21" s="66"/>
      <c r="N21" s="68"/>
    </row>
    <row r="22" s="48" customFormat="1" ht="50" customHeight="1" spans="1:14">
      <c r="A22" s="64">
        <v>10</v>
      </c>
      <c r="B22" s="65" t="s">
        <v>1790</v>
      </c>
      <c r="C22" s="65" t="s">
        <v>1815</v>
      </c>
      <c r="D22" s="66">
        <f t="shared" si="0"/>
        <v>5000</v>
      </c>
      <c r="E22" s="65"/>
      <c r="F22" s="66"/>
      <c r="G22" s="65"/>
      <c r="H22" s="66"/>
      <c r="I22" s="65"/>
      <c r="J22" s="66"/>
      <c r="K22" s="65" t="s">
        <v>1812</v>
      </c>
      <c r="L22" s="66">
        <v>5000</v>
      </c>
      <c r="M22" s="66"/>
      <c r="N22" s="68"/>
    </row>
    <row r="23" s="48" customFormat="1" ht="50" customHeight="1" spans="1:14">
      <c r="A23" s="64">
        <v>11</v>
      </c>
      <c r="B23" s="65" t="s">
        <v>1816</v>
      </c>
      <c r="C23" s="65" t="s">
        <v>1513</v>
      </c>
      <c r="D23" s="66">
        <f t="shared" si="0"/>
        <v>5000</v>
      </c>
      <c r="E23" s="65"/>
      <c r="F23" s="66"/>
      <c r="G23" s="65"/>
      <c r="H23" s="66"/>
      <c r="I23" s="65"/>
      <c r="J23" s="66"/>
      <c r="K23" s="65" t="s">
        <v>1812</v>
      </c>
      <c r="L23" s="66">
        <v>5000</v>
      </c>
      <c r="M23" s="66"/>
      <c r="N23" s="68"/>
    </row>
  </sheetData>
  <mergeCells count="15">
    <mergeCell ref="A2:N2"/>
    <mergeCell ref="A3:B3"/>
    <mergeCell ref="E4:M4"/>
    <mergeCell ref="E5:F5"/>
    <mergeCell ref="G5:H5"/>
    <mergeCell ref="I5:J5"/>
    <mergeCell ref="K5:L5"/>
    <mergeCell ref="A7:C7"/>
    <mergeCell ref="A8:C8"/>
    <mergeCell ref="A12:C12"/>
    <mergeCell ref="A4:A6"/>
    <mergeCell ref="B4:B6"/>
    <mergeCell ref="C4:C6"/>
    <mergeCell ref="D4:D6"/>
    <mergeCell ref="N4:N6"/>
  </mergeCells>
  <printOptions horizontalCentered="1"/>
  <pageMargins left="0.393055555555556" right="0.393055555555556" top="0.393055555555556" bottom="0.393055555555556" header="0.196527777777778" footer="0.196527777777778"/>
  <pageSetup paperSize="9" scale="51" fitToHeight="0" orientation="landscape" horizontalDpi="600"/>
  <headerFooter>
    <oddFooter>&amp;C第 &amp;P 页，共 &amp;N 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214"/>
  <sheetViews>
    <sheetView tabSelected="1" view="pageBreakPreview" zoomScaleNormal="100" workbookViewId="0">
      <pane ySplit="4" topLeftCell="A202" activePane="bottomLeft" state="frozen"/>
      <selection/>
      <selection pane="bottomLeft" activeCell="C141" sqref="C141"/>
    </sheetView>
  </sheetViews>
  <sheetFormatPr defaultColWidth="8" defaultRowHeight="14.25"/>
  <cols>
    <col min="1" max="1" width="23.875" style="2" customWidth="1"/>
    <col min="2" max="2" width="23.875" style="2" hidden="1" customWidth="1"/>
    <col min="3" max="3" width="54.125" style="2" customWidth="1"/>
    <col min="4" max="4" width="19.125" style="5" customWidth="1"/>
    <col min="5" max="5" width="26.125" style="6" customWidth="1"/>
    <col min="6" max="16353" width="8" style="6"/>
    <col min="16354" max="16384" width="8" style="7"/>
  </cols>
  <sheetData>
    <row r="1" s="1" customFormat="1" ht="20" customHeight="1" spans="1:16383">
      <c r="A1" s="8" t="s">
        <v>1817</v>
      </c>
      <c r="B1" s="9"/>
      <c r="C1" s="9"/>
      <c r="D1" s="9"/>
      <c r="E1" s="9"/>
      <c r="F1" s="9"/>
      <c r="G1" s="10"/>
      <c r="H1" s="10"/>
      <c r="I1" s="32"/>
      <c r="XEZ1"/>
      <c r="XFA1"/>
      <c r="XFB1"/>
      <c r="XFC1"/>
    </row>
    <row r="2" s="2" customFormat="1" ht="30" customHeight="1" spans="1:5">
      <c r="A2" s="11" t="s">
        <v>1818</v>
      </c>
      <c r="B2" s="11"/>
      <c r="C2" s="11"/>
      <c r="D2" s="12"/>
      <c r="E2" s="11"/>
    </row>
    <row r="3" ht="22.5" spans="1:16353">
      <c r="A3" s="13"/>
      <c r="B3" s="13"/>
      <c r="C3" s="13"/>
      <c r="D3" s="14"/>
      <c r="E3" s="15" t="s">
        <v>5</v>
      </c>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c r="IW3" s="7"/>
      <c r="IX3" s="7"/>
      <c r="IY3" s="7"/>
      <c r="IZ3" s="7"/>
      <c r="JA3" s="7"/>
      <c r="JB3" s="7"/>
      <c r="JC3" s="7"/>
      <c r="JD3" s="7"/>
      <c r="JE3" s="7"/>
      <c r="JF3" s="7"/>
      <c r="JG3" s="7"/>
      <c r="JH3" s="7"/>
      <c r="JI3" s="7"/>
      <c r="JJ3" s="7"/>
      <c r="JK3" s="7"/>
      <c r="JL3" s="7"/>
      <c r="JM3" s="7"/>
      <c r="JN3" s="7"/>
      <c r="JO3" s="7"/>
      <c r="JP3" s="7"/>
      <c r="JQ3" s="7"/>
      <c r="JR3" s="7"/>
      <c r="JS3" s="7"/>
      <c r="JT3" s="7"/>
      <c r="JU3" s="7"/>
      <c r="JV3" s="7"/>
      <c r="JW3" s="7"/>
      <c r="JX3" s="7"/>
      <c r="JY3" s="7"/>
      <c r="JZ3" s="7"/>
      <c r="KA3" s="7"/>
      <c r="KB3" s="7"/>
      <c r="KC3" s="7"/>
      <c r="KD3" s="7"/>
      <c r="KE3" s="7"/>
      <c r="KF3" s="7"/>
      <c r="KG3" s="7"/>
      <c r="KH3" s="7"/>
      <c r="KI3" s="7"/>
      <c r="KJ3" s="7"/>
      <c r="KK3" s="7"/>
      <c r="KL3" s="7"/>
      <c r="KM3" s="7"/>
      <c r="KN3" s="7"/>
      <c r="KO3" s="7"/>
      <c r="KP3" s="7"/>
      <c r="KQ3" s="7"/>
      <c r="KR3" s="7"/>
      <c r="KS3" s="7"/>
      <c r="KT3" s="7"/>
      <c r="KU3" s="7"/>
      <c r="KV3" s="7"/>
      <c r="KW3" s="7"/>
      <c r="KX3" s="7"/>
      <c r="KY3" s="7"/>
      <c r="KZ3" s="7"/>
      <c r="LA3" s="7"/>
      <c r="LB3" s="7"/>
      <c r="LC3" s="7"/>
      <c r="LD3" s="7"/>
      <c r="LE3" s="7"/>
      <c r="LF3" s="7"/>
      <c r="LG3" s="7"/>
      <c r="LH3" s="7"/>
      <c r="LI3" s="7"/>
      <c r="LJ3" s="7"/>
      <c r="LK3" s="7"/>
      <c r="LL3" s="7"/>
      <c r="LM3" s="7"/>
      <c r="LN3" s="7"/>
      <c r="LO3" s="7"/>
      <c r="LP3" s="7"/>
      <c r="LQ3" s="7"/>
      <c r="LR3" s="7"/>
      <c r="LS3" s="7"/>
      <c r="LT3" s="7"/>
      <c r="LU3" s="7"/>
      <c r="LV3" s="7"/>
      <c r="LW3" s="7"/>
      <c r="LX3" s="7"/>
      <c r="LY3" s="7"/>
      <c r="LZ3" s="7"/>
      <c r="MA3" s="7"/>
      <c r="MB3" s="7"/>
      <c r="MC3" s="7"/>
      <c r="MD3" s="7"/>
      <c r="ME3" s="7"/>
      <c r="MF3" s="7"/>
      <c r="MG3" s="7"/>
      <c r="MH3" s="7"/>
      <c r="MI3" s="7"/>
      <c r="MJ3" s="7"/>
      <c r="MK3" s="7"/>
      <c r="ML3" s="7"/>
      <c r="MM3" s="7"/>
      <c r="MN3" s="7"/>
      <c r="MO3" s="7"/>
      <c r="MP3" s="7"/>
      <c r="MQ3" s="7"/>
      <c r="MR3" s="7"/>
      <c r="MS3" s="7"/>
      <c r="MT3" s="7"/>
      <c r="MU3" s="7"/>
      <c r="MV3" s="7"/>
      <c r="MW3" s="7"/>
      <c r="MX3" s="7"/>
      <c r="MY3" s="7"/>
      <c r="MZ3" s="7"/>
      <c r="NA3" s="7"/>
      <c r="NB3" s="7"/>
      <c r="NC3" s="7"/>
      <c r="ND3" s="7"/>
      <c r="NE3" s="7"/>
      <c r="NF3" s="7"/>
      <c r="NG3" s="7"/>
      <c r="NH3" s="7"/>
      <c r="NI3" s="7"/>
      <c r="NJ3" s="7"/>
      <c r="NK3" s="7"/>
      <c r="NL3" s="7"/>
      <c r="NM3" s="7"/>
      <c r="NN3" s="7"/>
      <c r="NO3" s="7"/>
      <c r="NP3" s="7"/>
      <c r="NQ3" s="7"/>
      <c r="NR3" s="7"/>
      <c r="NS3" s="7"/>
      <c r="NT3" s="7"/>
      <c r="NU3" s="7"/>
      <c r="NV3" s="7"/>
      <c r="NW3" s="7"/>
      <c r="NX3" s="7"/>
      <c r="NY3" s="7"/>
      <c r="NZ3" s="7"/>
      <c r="OA3" s="7"/>
      <c r="OB3" s="7"/>
      <c r="OC3" s="7"/>
      <c r="OD3" s="7"/>
      <c r="OE3" s="7"/>
      <c r="OF3" s="7"/>
      <c r="OG3" s="7"/>
      <c r="OH3" s="7"/>
      <c r="OI3" s="7"/>
      <c r="OJ3" s="7"/>
      <c r="OK3" s="7"/>
      <c r="OL3" s="7"/>
      <c r="OM3" s="7"/>
      <c r="ON3" s="7"/>
      <c r="OO3" s="7"/>
      <c r="OP3" s="7"/>
      <c r="OQ3" s="7"/>
      <c r="OR3" s="7"/>
      <c r="OS3" s="7"/>
      <c r="OT3" s="7"/>
      <c r="OU3" s="7"/>
      <c r="OV3" s="7"/>
      <c r="OW3" s="7"/>
      <c r="OX3" s="7"/>
      <c r="OY3" s="7"/>
      <c r="OZ3" s="7"/>
      <c r="PA3" s="7"/>
      <c r="PB3" s="7"/>
      <c r="PC3" s="7"/>
      <c r="PD3" s="7"/>
      <c r="PE3" s="7"/>
      <c r="PF3" s="7"/>
      <c r="PG3" s="7"/>
      <c r="PH3" s="7"/>
      <c r="PI3" s="7"/>
      <c r="PJ3" s="7"/>
      <c r="PK3" s="7"/>
      <c r="PL3" s="7"/>
      <c r="PM3" s="7"/>
      <c r="PN3" s="7"/>
      <c r="PO3" s="7"/>
      <c r="PP3" s="7"/>
      <c r="PQ3" s="7"/>
      <c r="PR3" s="7"/>
      <c r="PS3" s="7"/>
      <c r="PT3" s="7"/>
      <c r="PU3" s="7"/>
      <c r="PV3" s="7"/>
      <c r="PW3" s="7"/>
      <c r="PX3" s="7"/>
      <c r="PY3" s="7"/>
      <c r="PZ3" s="7"/>
      <c r="QA3" s="7"/>
      <c r="QB3" s="7"/>
      <c r="QC3" s="7"/>
      <c r="QD3" s="7"/>
      <c r="QE3" s="7"/>
      <c r="QF3" s="7"/>
      <c r="QG3" s="7"/>
      <c r="QH3" s="7"/>
      <c r="QI3" s="7"/>
      <c r="QJ3" s="7"/>
      <c r="QK3" s="7"/>
      <c r="QL3" s="7"/>
      <c r="QM3" s="7"/>
      <c r="QN3" s="7"/>
      <c r="QO3" s="7"/>
      <c r="QP3" s="7"/>
      <c r="QQ3" s="7"/>
      <c r="QR3" s="7"/>
      <c r="QS3" s="7"/>
      <c r="QT3" s="7"/>
      <c r="QU3" s="7"/>
      <c r="QV3" s="7"/>
      <c r="QW3" s="7"/>
      <c r="QX3" s="7"/>
      <c r="QY3" s="7"/>
      <c r="QZ3" s="7"/>
      <c r="RA3" s="7"/>
      <c r="RB3" s="7"/>
      <c r="RC3" s="7"/>
      <c r="RD3" s="7"/>
      <c r="RE3" s="7"/>
      <c r="RF3" s="7"/>
      <c r="RG3" s="7"/>
      <c r="RH3" s="7"/>
      <c r="RI3" s="7"/>
      <c r="RJ3" s="7"/>
      <c r="RK3" s="7"/>
      <c r="RL3" s="7"/>
      <c r="RM3" s="7"/>
      <c r="RN3" s="7"/>
      <c r="RO3" s="7"/>
      <c r="RP3" s="7"/>
      <c r="RQ3" s="7"/>
      <c r="RR3" s="7"/>
      <c r="RS3" s="7"/>
      <c r="RT3" s="7"/>
      <c r="RU3" s="7"/>
      <c r="RV3" s="7"/>
      <c r="RW3" s="7"/>
      <c r="RX3" s="7"/>
      <c r="RY3" s="7"/>
      <c r="RZ3" s="7"/>
      <c r="SA3" s="7"/>
      <c r="SB3" s="7"/>
      <c r="SC3" s="7"/>
      <c r="SD3" s="7"/>
      <c r="SE3" s="7"/>
      <c r="SF3" s="7"/>
      <c r="SG3" s="7"/>
      <c r="SH3" s="7"/>
      <c r="SI3" s="7"/>
      <c r="SJ3" s="7"/>
      <c r="SK3" s="7"/>
      <c r="SL3" s="7"/>
      <c r="SM3" s="7"/>
      <c r="SN3" s="7"/>
      <c r="SO3" s="7"/>
      <c r="SP3" s="7"/>
      <c r="SQ3" s="7"/>
      <c r="SR3" s="7"/>
      <c r="SS3" s="7"/>
      <c r="ST3" s="7"/>
      <c r="SU3" s="7"/>
      <c r="SV3" s="7"/>
      <c r="SW3" s="7"/>
      <c r="SX3" s="7"/>
      <c r="SY3" s="7"/>
      <c r="SZ3" s="7"/>
      <c r="TA3" s="7"/>
      <c r="TB3" s="7"/>
      <c r="TC3" s="7"/>
      <c r="TD3" s="7"/>
      <c r="TE3" s="7"/>
      <c r="TF3" s="7"/>
      <c r="TG3" s="7"/>
      <c r="TH3" s="7"/>
      <c r="TI3" s="7"/>
      <c r="TJ3" s="7"/>
      <c r="TK3" s="7"/>
      <c r="TL3" s="7"/>
      <c r="TM3" s="7"/>
      <c r="TN3" s="7"/>
      <c r="TO3" s="7"/>
      <c r="TP3" s="7"/>
      <c r="TQ3" s="7"/>
      <c r="TR3" s="7"/>
      <c r="TS3" s="7"/>
      <c r="TT3" s="7"/>
      <c r="TU3" s="7"/>
      <c r="TV3" s="7"/>
      <c r="TW3" s="7"/>
      <c r="TX3" s="7"/>
      <c r="TY3" s="7"/>
      <c r="TZ3" s="7"/>
      <c r="UA3" s="7"/>
      <c r="UB3" s="7"/>
      <c r="UC3" s="7"/>
      <c r="UD3" s="7"/>
      <c r="UE3" s="7"/>
      <c r="UF3" s="7"/>
      <c r="UG3" s="7"/>
      <c r="UH3" s="7"/>
      <c r="UI3" s="7"/>
      <c r="UJ3" s="7"/>
      <c r="UK3" s="7"/>
      <c r="UL3" s="7"/>
      <c r="UM3" s="7"/>
      <c r="UN3" s="7"/>
      <c r="UO3" s="7"/>
      <c r="UP3" s="7"/>
      <c r="UQ3" s="7"/>
      <c r="UR3" s="7"/>
      <c r="US3" s="7"/>
      <c r="UT3" s="7"/>
      <c r="UU3" s="7"/>
      <c r="UV3" s="7"/>
      <c r="UW3" s="7"/>
      <c r="UX3" s="7"/>
      <c r="UY3" s="7"/>
      <c r="UZ3" s="7"/>
      <c r="VA3" s="7"/>
      <c r="VB3" s="7"/>
      <c r="VC3" s="7"/>
      <c r="VD3" s="7"/>
      <c r="VE3" s="7"/>
      <c r="VF3" s="7"/>
      <c r="VG3" s="7"/>
      <c r="VH3" s="7"/>
      <c r="VI3" s="7"/>
      <c r="VJ3" s="7"/>
      <c r="VK3" s="7"/>
      <c r="VL3" s="7"/>
      <c r="VM3" s="7"/>
      <c r="VN3" s="7"/>
      <c r="VO3" s="7"/>
      <c r="VP3" s="7"/>
      <c r="VQ3" s="7"/>
      <c r="VR3" s="7"/>
      <c r="VS3" s="7"/>
      <c r="VT3" s="7"/>
      <c r="VU3" s="7"/>
      <c r="VV3" s="7"/>
      <c r="VW3" s="7"/>
      <c r="VX3" s="7"/>
      <c r="VY3" s="7"/>
      <c r="VZ3" s="7"/>
      <c r="WA3" s="7"/>
      <c r="WB3" s="7"/>
      <c r="WC3" s="7"/>
      <c r="WD3" s="7"/>
      <c r="WE3" s="7"/>
      <c r="WF3" s="7"/>
      <c r="WG3" s="7"/>
      <c r="WH3" s="7"/>
      <c r="WI3" s="7"/>
      <c r="WJ3" s="7"/>
      <c r="WK3" s="7"/>
      <c r="WL3" s="7"/>
      <c r="WM3" s="7"/>
      <c r="WN3" s="7"/>
      <c r="WO3" s="7"/>
      <c r="WP3" s="7"/>
      <c r="WQ3" s="7"/>
      <c r="WR3" s="7"/>
      <c r="WS3" s="7"/>
      <c r="WT3" s="7"/>
      <c r="WU3" s="7"/>
      <c r="WV3" s="7"/>
      <c r="WW3" s="7"/>
      <c r="WX3" s="7"/>
      <c r="WY3" s="7"/>
      <c r="WZ3" s="7"/>
      <c r="XA3" s="7"/>
      <c r="XB3" s="7"/>
      <c r="XC3" s="7"/>
      <c r="XD3" s="7"/>
      <c r="XE3" s="7"/>
      <c r="XF3" s="7"/>
      <c r="XG3" s="7"/>
      <c r="XH3" s="7"/>
      <c r="XI3" s="7"/>
      <c r="XJ3" s="7"/>
      <c r="XK3" s="7"/>
      <c r="XL3" s="7"/>
      <c r="XM3" s="7"/>
      <c r="XN3" s="7"/>
      <c r="XO3" s="7"/>
      <c r="XP3" s="7"/>
      <c r="XQ3" s="7"/>
      <c r="XR3" s="7"/>
      <c r="XS3" s="7"/>
      <c r="XT3" s="7"/>
      <c r="XU3" s="7"/>
      <c r="XV3" s="7"/>
      <c r="XW3" s="7"/>
      <c r="XX3" s="7"/>
      <c r="XY3" s="7"/>
      <c r="XZ3" s="7"/>
      <c r="YA3" s="7"/>
      <c r="YB3" s="7"/>
      <c r="YC3" s="7"/>
      <c r="YD3" s="7"/>
      <c r="YE3" s="7"/>
      <c r="YF3" s="7"/>
      <c r="YG3" s="7"/>
      <c r="YH3" s="7"/>
      <c r="YI3" s="7"/>
      <c r="YJ3" s="7"/>
      <c r="YK3" s="7"/>
      <c r="YL3" s="7"/>
      <c r="YM3" s="7"/>
      <c r="YN3" s="7"/>
      <c r="YO3" s="7"/>
      <c r="YP3" s="7"/>
      <c r="YQ3" s="7"/>
      <c r="YR3" s="7"/>
      <c r="YS3" s="7"/>
      <c r="YT3" s="7"/>
      <c r="YU3" s="7"/>
      <c r="YV3" s="7"/>
      <c r="YW3" s="7"/>
      <c r="YX3" s="7"/>
      <c r="YY3" s="7"/>
      <c r="YZ3" s="7"/>
      <c r="ZA3" s="7"/>
      <c r="ZB3" s="7"/>
      <c r="ZC3" s="7"/>
      <c r="ZD3" s="7"/>
      <c r="ZE3" s="7"/>
      <c r="ZF3" s="7"/>
      <c r="ZG3" s="7"/>
      <c r="ZH3" s="7"/>
      <c r="ZI3" s="7"/>
      <c r="ZJ3" s="7"/>
      <c r="ZK3" s="7"/>
      <c r="ZL3" s="7"/>
      <c r="ZM3" s="7"/>
      <c r="ZN3" s="7"/>
      <c r="ZO3" s="7"/>
      <c r="ZP3" s="7"/>
      <c r="ZQ3" s="7"/>
      <c r="ZR3" s="7"/>
      <c r="ZS3" s="7"/>
      <c r="ZT3" s="7"/>
      <c r="ZU3" s="7"/>
      <c r="ZV3" s="7"/>
      <c r="ZW3" s="7"/>
      <c r="ZX3" s="7"/>
      <c r="ZY3" s="7"/>
      <c r="ZZ3" s="7"/>
      <c r="AAA3" s="7"/>
      <c r="AAB3" s="7"/>
      <c r="AAC3" s="7"/>
      <c r="AAD3" s="7"/>
      <c r="AAE3" s="7"/>
      <c r="AAF3" s="7"/>
      <c r="AAG3" s="7"/>
      <c r="AAH3" s="7"/>
      <c r="AAI3" s="7"/>
      <c r="AAJ3" s="7"/>
      <c r="AAK3" s="7"/>
      <c r="AAL3" s="7"/>
      <c r="AAM3" s="7"/>
      <c r="AAN3" s="7"/>
      <c r="AAO3" s="7"/>
      <c r="AAP3" s="7"/>
      <c r="AAQ3" s="7"/>
      <c r="AAR3" s="7"/>
      <c r="AAS3" s="7"/>
      <c r="AAT3" s="7"/>
      <c r="AAU3" s="7"/>
      <c r="AAV3" s="7"/>
      <c r="AAW3" s="7"/>
      <c r="AAX3" s="7"/>
      <c r="AAY3" s="7"/>
      <c r="AAZ3" s="7"/>
      <c r="ABA3" s="7"/>
      <c r="ABB3" s="7"/>
      <c r="ABC3" s="7"/>
      <c r="ABD3" s="7"/>
      <c r="ABE3" s="7"/>
      <c r="ABF3" s="7"/>
      <c r="ABG3" s="7"/>
      <c r="ABH3" s="7"/>
      <c r="ABI3" s="7"/>
      <c r="ABJ3" s="7"/>
      <c r="ABK3" s="7"/>
      <c r="ABL3" s="7"/>
      <c r="ABM3" s="7"/>
      <c r="ABN3" s="7"/>
      <c r="ABO3" s="7"/>
      <c r="ABP3" s="7"/>
      <c r="ABQ3" s="7"/>
      <c r="ABR3" s="7"/>
      <c r="ABS3" s="7"/>
      <c r="ABT3" s="7"/>
      <c r="ABU3" s="7"/>
      <c r="ABV3" s="7"/>
      <c r="ABW3" s="7"/>
      <c r="ABX3" s="7"/>
      <c r="ABY3" s="7"/>
      <c r="ABZ3" s="7"/>
      <c r="ACA3" s="7"/>
      <c r="ACB3" s="7"/>
      <c r="ACC3" s="7"/>
      <c r="ACD3" s="7"/>
      <c r="ACE3" s="7"/>
      <c r="ACF3" s="7"/>
      <c r="ACG3" s="7"/>
      <c r="ACH3" s="7"/>
      <c r="ACI3" s="7"/>
      <c r="ACJ3" s="7"/>
      <c r="ACK3" s="7"/>
      <c r="ACL3" s="7"/>
      <c r="ACM3" s="7"/>
      <c r="ACN3" s="7"/>
      <c r="ACO3" s="7"/>
      <c r="ACP3" s="7"/>
      <c r="ACQ3" s="7"/>
      <c r="ACR3" s="7"/>
      <c r="ACS3" s="7"/>
      <c r="ACT3" s="7"/>
      <c r="ACU3" s="7"/>
      <c r="ACV3" s="7"/>
      <c r="ACW3" s="7"/>
      <c r="ACX3" s="7"/>
      <c r="ACY3" s="7"/>
      <c r="ACZ3" s="7"/>
      <c r="ADA3" s="7"/>
      <c r="ADB3" s="7"/>
      <c r="ADC3" s="7"/>
      <c r="ADD3" s="7"/>
      <c r="ADE3" s="7"/>
      <c r="ADF3" s="7"/>
      <c r="ADG3" s="7"/>
      <c r="ADH3" s="7"/>
      <c r="ADI3" s="7"/>
      <c r="ADJ3" s="7"/>
      <c r="ADK3" s="7"/>
      <c r="ADL3" s="7"/>
      <c r="ADM3" s="7"/>
      <c r="ADN3" s="7"/>
      <c r="ADO3" s="7"/>
      <c r="ADP3" s="7"/>
      <c r="ADQ3" s="7"/>
      <c r="ADR3" s="7"/>
      <c r="ADS3" s="7"/>
      <c r="ADT3" s="7"/>
      <c r="ADU3" s="7"/>
      <c r="ADV3" s="7"/>
      <c r="ADW3" s="7"/>
      <c r="ADX3" s="7"/>
      <c r="ADY3" s="7"/>
      <c r="ADZ3" s="7"/>
      <c r="AEA3" s="7"/>
      <c r="AEB3" s="7"/>
      <c r="AEC3" s="7"/>
      <c r="AED3" s="7"/>
      <c r="AEE3" s="7"/>
      <c r="AEF3" s="7"/>
      <c r="AEG3" s="7"/>
      <c r="AEH3" s="7"/>
      <c r="AEI3" s="7"/>
      <c r="AEJ3" s="7"/>
      <c r="AEK3" s="7"/>
      <c r="AEL3" s="7"/>
      <c r="AEM3" s="7"/>
      <c r="AEN3" s="7"/>
      <c r="AEO3" s="7"/>
      <c r="AEP3" s="7"/>
      <c r="AEQ3" s="7"/>
      <c r="AER3" s="7"/>
      <c r="AES3" s="7"/>
      <c r="AET3" s="7"/>
      <c r="AEU3" s="7"/>
      <c r="AEV3" s="7"/>
      <c r="AEW3" s="7"/>
      <c r="AEX3" s="7"/>
      <c r="AEY3" s="7"/>
      <c r="AEZ3" s="7"/>
      <c r="AFA3" s="7"/>
      <c r="AFB3" s="7"/>
      <c r="AFC3" s="7"/>
      <c r="AFD3" s="7"/>
      <c r="AFE3" s="7"/>
      <c r="AFF3" s="7"/>
      <c r="AFG3" s="7"/>
      <c r="AFH3" s="7"/>
      <c r="AFI3" s="7"/>
      <c r="AFJ3" s="7"/>
      <c r="AFK3" s="7"/>
      <c r="AFL3" s="7"/>
      <c r="AFM3" s="7"/>
      <c r="AFN3" s="7"/>
      <c r="AFO3" s="7"/>
      <c r="AFP3" s="7"/>
      <c r="AFQ3" s="7"/>
      <c r="AFR3" s="7"/>
      <c r="AFS3" s="7"/>
      <c r="AFT3" s="7"/>
      <c r="AFU3" s="7"/>
      <c r="AFV3" s="7"/>
      <c r="AFW3" s="7"/>
      <c r="AFX3" s="7"/>
      <c r="AFY3" s="7"/>
      <c r="AFZ3" s="7"/>
      <c r="AGA3" s="7"/>
      <c r="AGB3" s="7"/>
      <c r="AGC3" s="7"/>
      <c r="AGD3" s="7"/>
      <c r="AGE3" s="7"/>
      <c r="AGF3" s="7"/>
      <c r="AGG3" s="7"/>
      <c r="AGH3" s="7"/>
      <c r="AGI3" s="7"/>
      <c r="AGJ3" s="7"/>
      <c r="AGK3" s="7"/>
      <c r="AGL3" s="7"/>
      <c r="AGM3" s="7"/>
      <c r="AGN3" s="7"/>
      <c r="AGO3" s="7"/>
      <c r="AGP3" s="7"/>
      <c r="AGQ3" s="7"/>
      <c r="AGR3" s="7"/>
      <c r="AGS3" s="7"/>
      <c r="AGT3" s="7"/>
      <c r="AGU3" s="7"/>
      <c r="AGV3" s="7"/>
      <c r="AGW3" s="7"/>
      <c r="AGX3" s="7"/>
      <c r="AGY3" s="7"/>
      <c r="AGZ3" s="7"/>
      <c r="AHA3" s="7"/>
      <c r="AHB3" s="7"/>
      <c r="AHC3" s="7"/>
      <c r="AHD3" s="7"/>
      <c r="AHE3" s="7"/>
      <c r="AHF3" s="7"/>
      <c r="AHG3" s="7"/>
      <c r="AHH3" s="7"/>
      <c r="AHI3" s="7"/>
      <c r="AHJ3" s="7"/>
      <c r="AHK3" s="7"/>
      <c r="AHL3" s="7"/>
      <c r="AHM3" s="7"/>
      <c r="AHN3" s="7"/>
      <c r="AHO3" s="7"/>
      <c r="AHP3" s="7"/>
      <c r="AHQ3" s="7"/>
      <c r="AHR3" s="7"/>
      <c r="AHS3" s="7"/>
      <c r="AHT3" s="7"/>
      <c r="AHU3" s="7"/>
      <c r="AHV3" s="7"/>
      <c r="AHW3" s="7"/>
      <c r="AHX3" s="7"/>
      <c r="AHY3" s="7"/>
      <c r="AHZ3" s="7"/>
      <c r="AIA3" s="7"/>
      <c r="AIB3" s="7"/>
      <c r="AIC3" s="7"/>
      <c r="AID3" s="7"/>
      <c r="AIE3" s="7"/>
      <c r="AIF3" s="7"/>
      <c r="AIG3" s="7"/>
      <c r="AIH3" s="7"/>
      <c r="AII3" s="7"/>
      <c r="AIJ3" s="7"/>
      <c r="AIK3" s="7"/>
      <c r="AIL3" s="7"/>
      <c r="AIM3" s="7"/>
      <c r="AIN3" s="7"/>
      <c r="AIO3" s="7"/>
      <c r="AIP3" s="7"/>
      <c r="AIQ3" s="7"/>
      <c r="AIR3" s="7"/>
      <c r="AIS3" s="7"/>
      <c r="AIT3" s="7"/>
      <c r="AIU3" s="7"/>
      <c r="AIV3" s="7"/>
      <c r="AIW3" s="7"/>
      <c r="AIX3" s="7"/>
      <c r="AIY3" s="7"/>
      <c r="AIZ3" s="7"/>
      <c r="AJA3" s="7"/>
      <c r="AJB3" s="7"/>
      <c r="AJC3" s="7"/>
      <c r="AJD3" s="7"/>
      <c r="AJE3" s="7"/>
      <c r="AJF3" s="7"/>
      <c r="AJG3" s="7"/>
      <c r="AJH3" s="7"/>
      <c r="AJI3" s="7"/>
      <c r="AJJ3" s="7"/>
      <c r="AJK3" s="7"/>
      <c r="AJL3" s="7"/>
      <c r="AJM3" s="7"/>
      <c r="AJN3" s="7"/>
      <c r="AJO3" s="7"/>
      <c r="AJP3" s="7"/>
      <c r="AJQ3" s="7"/>
      <c r="AJR3" s="7"/>
      <c r="AJS3" s="7"/>
      <c r="AJT3" s="7"/>
      <c r="AJU3" s="7"/>
      <c r="AJV3" s="7"/>
      <c r="AJW3" s="7"/>
      <c r="AJX3" s="7"/>
      <c r="AJY3" s="7"/>
      <c r="AJZ3" s="7"/>
      <c r="AKA3" s="7"/>
      <c r="AKB3" s="7"/>
      <c r="AKC3" s="7"/>
      <c r="AKD3" s="7"/>
      <c r="AKE3" s="7"/>
      <c r="AKF3" s="7"/>
      <c r="AKG3" s="7"/>
      <c r="AKH3" s="7"/>
      <c r="AKI3" s="7"/>
      <c r="AKJ3" s="7"/>
      <c r="AKK3" s="7"/>
      <c r="AKL3" s="7"/>
      <c r="AKM3" s="7"/>
      <c r="AKN3" s="7"/>
      <c r="AKO3" s="7"/>
      <c r="AKP3" s="7"/>
      <c r="AKQ3" s="7"/>
      <c r="AKR3" s="7"/>
      <c r="AKS3" s="7"/>
      <c r="AKT3" s="7"/>
      <c r="AKU3" s="7"/>
      <c r="AKV3" s="7"/>
      <c r="AKW3" s="7"/>
      <c r="AKX3" s="7"/>
      <c r="AKY3" s="7"/>
      <c r="AKZ3" s="7"/>
      <c r="ALA3" s="7"/>
      <c r="ALB3" s="7"/>
      <c r="ALC3" s="7"/>
      <c r="ALD3" s="7"/>
      <c r="ALE3" s="7"/>
      <c r="ALF3" s="7"/>
      <c r="ALG3" s="7"/>
      <c r="ALH3" s="7"/>
      <c r="ALI3" s="7"/>
      <c r="ALJ3" s="7"/>
      <c r="ALK3" s="7"/>
      <c r="ALL3" s="7"/>
      <c r="ALM3" s="7"/>
      <c r="ALN3" s="7"/>
      <c r="ALO3" s="7"/>
      <c r="ALP3" s="7"/>
      <c r="ALQ3" s="7"/>
      <c r="ALR3" s="7"/>
      <c r="ALS3" s="7"/>
      <c r="ALT3" s="7"/>
      <c r="ALU3" s="7"/>
      <c r="ALV3" s="7"/>
      <c r="ALW3" s="7"/>
      <c r="ALX3" s="7"/>
      <c r="ALY3" s="7"/>
      <c r="ALZ3" s="7"/>
      <c r="AMA3" s="7"/>
      <c r="AMB3" s="7"/>
      <c r="AMC3" s="7"/>
      <c r="AMD3" s="7"/>
      <c r="AME3" s="7"/>
      <c r="AMF3" s="7"/>
      <c r="AMG3" s="7"/>
      <c r="AMH3" s="7"/>
      <c r="AMI3" s="7"/>
      <c r="AMJ3" s="7"/>
      <c r="AMK3" s="7"/>
      <c r="AML3" s="7"/>
      <c r="AMM3" s="7"/>
      <c r="AMN3" s="7"/>
      <c r="AMO3" s="7"/>
      <c r="AMP3" s="7"/>
      <c r="AMQ3" s="7"/>
      <c r="AMR3" s="7"/>
      <c r="AMS3" s="7"/>
      <c r="AMT3" s="7"/>
      <c r="AMU3" s="7"/>
      <c r="AMV3" s="7"/>
      <c r="AMW3" s="7"/>
      <c r="AMX3" s="7"/>
      <c r="AMY3" s="7"/>
      <c r="AMZ3" s="7"/>
      <c r="ANA3" s="7"/>
      <c r="ANB3" s="7"/>
      <c r="ANC3" s="7"/>
      <c r="AND3" s="7"/>
      <c r="ANE3" s="7"/>
      <c r="ANF3" s="7"/>
      <c r="ANG3" s="7"/>
      <c r="ANH3" s="7"/>
      <c r="ANI3" s="7"/>
      <c r="ANJ3" s="7"/>
      <c r="ANK3" s="7"/>
      <c r="ANL3" s="7"/>
      <c r="ANM3" s="7"/>
      <c r="ANN3" s="7"/>
      <c r="ANO3" s="7"/>
      <c r="ANP3" s="7"/>
      <c r="ANQ3" s="7"/>
      <c r="ANR3" s="7"/>
      <c r="ANS3" s="7"/>
      <c r="ANT3" s="7"/>
      <c r="ANU3" s="7"/>
      <c r="ANV3" s="7"/>
      <c r="ANW3" s="7"/>
      <c r="ANX3" s="7"/>
      <c r="ANY3" s="7"/>
      <c r="ANZ3" s="7"/>
      <c r="AOA3" s="7"/>
      <c r="AOB3" s="7"/>
      <c r="AOC3" s="7"/>
      <c r="AOD3" s="7"/>
      <c r="AOE3" s="7"/>
      <c r="AOF3" s="7"/>
      <c r="AOG3" s="7"/>
      <c r="AOH3" s="7"/>
      <c r="AOI3" s="7"/>
      <c r="AOJ3" s="7"/>
      <c r="AOK3" s="7"/>
      <c r="AOL3" s="7"/>
      <c r="AOM3" s="7"/>
      <c r="AON3" s="7"/>
      <c r="AOO3" s="7"/>
      <c r="AOP3" s="7"/>
      <c r="AOQ3" s="7"/>
      <c r="AOR3" s="7"/>
      <c r="AOS3" s="7"/>
      <c r="AOT3" s="7"/>
      <c r="AOU3" s="7"/>
      <c r="AOV3" s="7"/>
      <c r="AOW3" s="7"/>
      <c r="AOX3" s="7"/>
      <c r="AOY3" s="7"/>
      <c r="AOZ3" s="7"/>
      <c r="APA3" s="7"/>
      <c r="APB3" s="7"/>
      <c r="APC3" s="7"/>
      <c r="APD3" s="7"/>
      <c r="APE3" s="7"/>
      <c r="APF3" s="7"/>
      <c r="APG3" s="7"/>
      <c r="APH3" s="7"/>
      <c r="API3" s="7"/>
      <c r="APJ3" s="7"/>
      <c r="APK3" s="7"/>
      <c r="APL3" s="7"/>
      <c r="APM3" s="7"/>
      <c r="APN3" s="7"/>
      <c r="APO3" s="7"/>
      <c r="APP3" s="7"/>
      <c r="APQ3" s="7"/>
      <c r="APR3" s="7"/>
      <c r="APS3" s="7"/>
      <c r="APT3" s="7"/>
      <c r="APU3" s="7"/>
      <c r="APV3" s="7"/>
      <c r="APW3" s="7"/>
      <c r="APX3" s="7"/>
      <c r="APY3" s="7"/>
      <c r="APZ3" s="7"/>
      <c r="AQA3" s="7"/>
      <c r="AQB3" s="7"/>
      <c r="AQC3" s="7"/>
      <c r="AQD3" s="7"/>
      <c r="AQE3" s="7"/>
      <c r="AQF3" s="7"/>
      <c r="AQG3" s="7"/>
      <c r="AQH3" s="7"/>
      <c r="AQI3" s="7"/>
      <c r="AQJ3" s="7"/>
      <c r="AQK3" s="7"/>
      <c r="AQL3" s="7"/>
      <c r="AQM3" s="7"/>
      <c r="AQN3" s="7"/>
      <c r="AQO3" s="7"/>
      <c r="AQP3" s="7"/>
      <c r="AQQ3" s="7"/>
      <c r="AQR3" s="7"/>
      <c r="AQS3" s="7"/>
      <c r="AQT3" s="7"/>
      <c r="AQU3" s="7"/>
      <c r="AQV3" s="7"/>
      <c r="AQW3" s="7"/>
      <c r="AQX3" s="7"/>
      <c r="AQY3" s="7"/>
      <c r="AQZ3" s="7"/>
      <c r="ARA3" s="7"/>
      <c r="ARB3" s="7"/>
      <c r="ARC3" s="7"/>
      <c r="ARD3" s="7"/>
      <c r="ARE3" s="7"/>
      <c r="ARF3" s="7"/>
      <c r="ARG3" s="7"/>
      <c r="ARH3" s="7"/>
      <c r="ARI3" s="7"/>
      <c r="ARJ3" s="7"/>
      <c r="ARK3" s="7"/>
      <c r="ARL3" s="7"/>
      <c r="ARM3" s="7"/>
      <c r="ARN3" s="7"/>
      <c r="ARO3" s="7"/>
      <c r="ARP3" s="7"/>
      <c r="ARQ3" s="7"/>
      <c r="ARR3" s="7"/>
      <c r="ARS3" s="7"/>
      <c r="ART3" s="7"/>
      <c r="ARU3" s="7"/>
      <c r="ARV3" s="7"/>
      <c r="ARW3" s="7"/>
      <c r="ARX3" s="7"/>
      <c r="ARY3" s="7"/>
      <c r="ARZ3" s="7"/>
      <c r="ASA3" s="7"/>
      <c r="ASB3" s="7"/>
      <c r="ASC3" s="7"/>
      <c r="ASD3" s="7"/>
      <c r="ASE3" s="7"/>
      <c r="ASF3" s="7"/>
      <c r="ASG3" s="7"/>
      <c r="ASH3" s="7"/>
      <c r="ASI3" s="7"/>
      <c r="ASJ3" s="7"/>
      <c r="ASK3" s="7"/>
      <c r="ASL3" s="7"/>
      <c r="ASM3" s="7"/>
      <c r="ASN3" s="7"/>
      <c r="ASO3" s="7"/>
      <c r="ASP3" s="7"/>
      <c r="ASQ3" s="7"/>
      <c r="ASR3" s="7"/>
      <c r="ASS3" s="7"/>
      <c r="AST3" s="7"/>
      <c r="ASU3" s="7"/>
      <c r="ASV3" s="7"/>
      <c r="ASW3" s="7"/>
      <c r="ASX3" s="7"/>
      <c r="ASY3" s="7"/>
      <c r="ASZ3" s="7"/>
      <c r="ATA3" s="7"/>
      <c r="ATB3" s="7"/>
      <c r="ATC3" s="7"/>
      <c r="ATD3" s="7"/>
      <c r="ATE3" s="7"/>
      <c r="ATF3" s="7"/>
      <c r="ATG3" s="7"/>
      <c r="ATH3" s="7"/>
      <c r="ATI3" s="7"/>
      <c r="ATJ3" s="7"/>
      <c r="ATK3" s="7"/>
      <c r="ATL3" s="7"/>
      <c r="ATM3" s="7"/>
      <c r="ATN3" s="7"/>
      <c r="ATO3" s="7"/>
      <c r="ATP3" s="7"/>
      <c r="ATQ3" s="7"/>
      <c r="ATR3" s="7"/>
      <c r="ATS3" s="7"/>
      <c r="ATT3" s="7"/>
      <c r="ATU3" s="7"/>
      <c r="ATV3" s="7"/>
      <c r="ATW3" s="7"/>
      <c r="ATX3" s="7"/>
      <c r="ATY3" s="7"/>
      <c r="ATZ3" s="7"/>
      <c r="AUA3" s="7"/>
      <c r="AUB3" s="7"/>
      <c r="AUC3" s="7"/>
      <c r="AUD3" s="7"/>
      <c r="AUE3" s="7"/>
      <c r="AUF3" s="7"/>
      <c r="AUG3" s="7"/>
      <c r="AUH3" s="7"/>
      <c r="AUI3" s="7"/>
      <c r="AUJ3" s="7"/>
      <c r="AUK3" s="7"/>
      <c r="AUL3" s="7"/>
      <c r="AUM3" s="7"/>
      <c r="AUN3" s="7"/>
      <c r="AUO3" s="7"/>
      <c r="AUP3" s="7"/>
      <c r="AUQ3" s="7"/>
      <c r="AUR3" s="7"/>
      <c r="AUS3" s="7"/>
      <c r="AUT3" s="7"/>
      <c r="AUU3" s="7"/>
      <c r="AUV3" s="7"/>
      <c r="AUW3" s="7"/>
      <c r="AUX3" s="7"/>
      <c r="AUY3" s="7"/>
      <c r="AUZ3" s="7"/>
      <c r="AVA3" s="7"/>
      <c r="AVB3" s="7"/>
      <c r="AVC3" s="7"/>
      <c r="AVD3" s="7"/>
      <c r="AVE3" s="7"/>
      <c r="AVF3" s="7"/>
      <c r="AVG3" s="7"/>
      <c r="AVH3" s="7"/>
      <c r="AVI3" s="7"/>
      <c r="AVJ3" s="7"/>
      <c r="AVK3" s="7"/>
      <c r="AVL3" s="7"/>
      <c r="AVM3" s="7"/>
      <c r="AVN3" s="7"/>
      <c r="AVO3" s="7"/>
      <c r="AVP3" s="7"/>
      <c r="AVQ3" s="7"/>
      <c r="AVR3" s="7"/>
      <c r="AVS3" s="7"/>
      <c r="AVT3" s="7"/>
      <c r="AVU3" s="7"/>
      <c r="AVV3" s="7"/>
      <c r="AVW3" s="7"/>
      <c r="AVX3" s="7"/>
      <c r="AVY3" s="7"/>
      <c r="AVZ3" s="7"/>
      <c r="AWA3" s="7"/>
      <c r="AWB3" s="7"/>
      <c r="AWC3" s="7"/>
      <c r="AWD3" s="7"/>
      <c r="AWE3" s="7"/>
      <c r="AWF3" s="7"/>
      <c r="AWG3" s="7"/>
      <c r="AWH3" s="7"/>
      <c r="AWI3" s="7"/>
      <c r="AWJ3" s="7"/>
      <c r="AWK3" s="7"/>
      <c r="AWL3" s="7"/>
      <c r="AWM3" s="7"/>
      <c r="AWN3" s="7"/>
      <c r="AWO3" s="7"/>
      <c r="AWP3" s="7"/>
      <c r="AWQ3" s="7"/>
      <c r="AWR3" s="7"/>
      <c r="AWS3" s="7"/>
      <c r="AWT3" s="7"/>
      <c r="AWU3" s="7"/>
      <c r="AWV3" s="7"/>
      <c r="AWW3" s="7"/>
      <c r="AWX3" s="7"/>
      <c r="AWY3" s="7"/>
      <c r="AWZ3" s="7"/>
      <c r="AXA3" s="7"/>
      <c r="AXB3" s="7"/>
      <c r="AXC3" s="7"/>
      <c r="AXD3" s="7"/>
      <c r="AXE3" s="7"/>
      <c r="AXF3" s="7"/>
      <c r="AXG3" s="7"/>
      <c r="AXH3" s="7"/>
      <c r="AXI3" s="7"/>
      <c r="AXJ3" s="7"/>
      <c r="AXK3" s="7"/>
      <c r="AXL3" s="7"/>
      <c r="AXM3" s="7"/>
      <c r="AXN3" s="7"/>
      <c r="AXO3" s="7"/>
      <c r="AXP3" s="7"/>
      <c r="AXQ3" s="7"/>
      <c r="AXR3" s="7"/>
      <c r="AXS3" s="7"/>
      <c r="AXT3" s="7"/>
      <c r="AXU3" s="7"/>
      <c r="AXV3" s="7"/>
      <c r="AXW3" s="7"/>
      <c r="AXX3" s="7"/>
      <c r="AXY3" s="7"/>
      <c r="AXZ3" s="7"/>
      <c r="AYA3" s="7"/>
      <c r="AYB3" s="7"/>
      <c r="AYC3" s="7"/>
      <c r="AYD3" s="7"/>
      <c r="AYE3" s="7"/>
      <c r="AYF3" s="7"/>
      <c r="AYG3" s="7"/>
      <c r="AYH3" s="7"/>
      <c r="AYI3" s="7"/>
      <c r="AYJ3" s="7"/>
      <c r="AYK3" s="7"/>
      <c r="AYL3" s="7"/>
      <c r="AYM3" s="7"/>
      <c r="AYN3" s="7"/>
      <c r="AYO3" s="7"/>
      <c r="AYP3" s="7"/>
      <c r="AYQ3" s="7"/>
      <c r="AYR3" s="7"/>
      <c r="AYS3" s="7"/>
      <c r="AYT3" s="7"/>
      <c r="AYU3" s="7"/>
      <c r="AYV3" s="7"/>
      <c r="AYW3" s="7"/>
      <c r="AYX3" s="7"/>
      <c r="AYY3" s="7"/>
      <c r="AYZ3" s="7"/>
      <c r="AZA3" s="7"/>
      <c r="AZB3" s="7"/>
      <c r="AZC3" s="7"/>
      <c r="AZD3" s="7"/>
      <c r="AZE3" s="7"/>
      <c r="AZF3" s="7"/>
      <c r="AZG3" s="7"/>
      <c r="AZH3" s="7"/>
      <c r="AZI3" s="7"/>
      <c r="AZJ3" s="7"/>
      <c r="AZK3" s="7"/>
      <c r="AZL3" s="7"/>
      <c r="AZM3" s="7"/>
      <c r="AZN3" s="7"/>
      <c r="AZO3" s="7"/>
      <c r="AZP3" s="7"/>
      <c r="AZQ3" s="7"/>
      <c r="AZR3" s="7"/>
      <c r="AZS3" s="7"/>
      <c r="AZT3" s="7"/>
      <c r="AZU3" s="7"/>
      <c r="AZV3" s="7"/>
      <c r="AZW3" s="7"/>
      <c r="AZX3" s="7"/>
      <c r="AZY3" s="7"/>
      <c r="AZZ3" s="7"/>
      <c r="BAA3" s="7"/>
      <c r="BAB3" s="7"/>
      <c r="BAC3" s="7"/>
      <c r="BAD3" s="7"/>
      <c r="BAE3" s="7"/>
      <c r="BAF3" s="7"/>
      <c r="BAG3" s="7"/>
      <c r="BAH3" s="7"/>
      <c r="BAI3" s="7"/>
      <c r="BAJ3" s="7"/>
      <c r="BAK3" s="7"/>
      <c r="BAL3" s="7"/>
      <c r="BAM3" s="7"/>
      <c r="BAN3" s="7"/>
      <c r="BAO3" s="7"/>
      <c r="BAP3" s="7"/>
      <c r="BAQ3" s="7"/>
      <c r="BAR3" s="7"/>
      <c r="BAS3" s="7"/>
      <c r="BAT3" s="7"/>
      <c r="BAU3" s="7"/>
      <c r="BAV3" s="7"/>
      <c r="BAW3" s="7"/>
      <c r="BAX3" s="7"/>
      <c r="BAY3" s="7"/>
      <c r="BAZ3" s="7"/>
      <c r="BBA3" s="7"/>
      <c r="BBB3" s="7"/>
      <c r="BBC3" s="7"/>
      <c r="BBD3" s="7"/>
      <c r="BBE3" s="7"/>
      <c r="BBF3" s="7"/>
      <c r="BBG3" s="7"/>
      <c r="BBH3" s="7"/>
      <c r="BBI3" s="7"/>
      <c r="BBJ3" s="7"/>
      <c r="BBK3" s="7"/>
      <c r="BBL3" s="7"/>
      <c r="BBM3" s="7"/>
      <c r="BBN3" s="7"/>
      <c r="BBO3" s="7"/>
      <c r="BBP3" s="7"/>
      <c r="BBQ3" s="7"/>
      <c r="BBR3" s="7"/>
      <c r="BBS3" s="7"/>
      <c r="BBT3" s="7"/>
      <c r="BBU3" s="7"/>
      <c r="BBV3" s="7"/>
      <c r="BBW3" s="7"/>
      <c r="BBX3" s="7"/>
      <c r="BBY3" s="7"/>
      <c r="BBZ3" s="7"/>
      <c r="BCA3" s="7"/>
      <c r="BCB3" s="7"/>
      <c r="BCC3" s="7"/>
      <c r="BCD3" s="7"/>
      <c r="BCE3" s="7"/>
      <c r="BCF3" s="7"/>
      <c r="BCG3" s="7"/>
      <c r="BCH3" s="7"/>
      <c r="BCI3" s="7"/>
      <c r="BCJ3" s="7"/>
      <c r="BCK3" s="7"/>
      <c r="BCL3" s="7"/>
      <c r="BCM3" s="7"/>
      <c r="BCN3" s="7"/>
      <c r="BCO3" s="7"/>
      <c r="BCP3" s="7"/>
      <c r="BCQ3" s="7"/>
      <c r="BCR3" s="7"/>
      <c r="BCS3" s="7"/>
      <c r="BCT3" s="7"/>
      <c r="BCU3" s="7"/>
      <c r="BCV3" s="7"/>
      <c r="BCW3" s="7"/>
      <c r="BCX3" s="7"/>
      <c r="BCY3" s="7"/>
      <c r="BCZ3" s="7"/>
      <c r="BDA3" s="7"/>
      <c r="BDB3" s="7"/>
      <c r="BDC3" s="7"/>
      <c r="BDD3" s="7"/>
      <c r="BDE3" s="7"/>
      <c r="BDF3" s="7"/>
      <c r="BDG3" s="7"/>
      <c r="BDH3" s="7"/>
      <c r="BDI3" s="7"/>
      <c r="BDJ3" s="7"/>
      <c r="BDK3" s="7"/>
      <c r="BDL3" s="7"/>
      <c r="BDM3" s="7"/>
      <c r="BDN3" s="7"/>
      <c r="BDO3" s="7"/>
      <c r="BDP3" s="7"/>
      <c r="BDQ3" s="7"/>
      <c r="BDR3" s="7"/>
      <c r="BDS3" s="7"/>
      <c r="BDT3" s="7"/>
      <c r="BDU3" s="7"/>
      <c r="BDV3" s="7"/>
      <c r="BDW3" s="7"/>
      <c r="BDX3" s="7"/>
      <c r="BDY3" s="7"/>
      <c r="BDZ3" s="7"/>
      <c r="BEA3" s="7"/>
      <c r="BEB3" s="7"/>
      <c r="BEC3" s="7"/>
      <c r="BED3" s="7"/>
      <c r="BEE3" s="7"/>
      <c r="BEF3" s="7"/>
      <c r="BEG3" s="7"/>
      <c r="BEH3" s="7"/>
      <c r="BEI3" s="7"/>
      <c r="BEJ3" s="7"/>
      <c r="BEK3" s="7"/>
      <c r="BEL3" s="7"/>
      <c r="BEM3" s="7"/>
      <c r="BEN3" s="7"/>
      <c r="BEO3" s="7"/>
      <c r="BEP3" s="7"/>
      <c r="BEQ3" s="7"/>
      <c r="BER3" s="7"/>
      <c r="BES3" s="7"/>
      <c r="BET3" s="7"/>
      <c r="BEU3" s="7"/>
      <c r="BEV3" s="7"/>
      <c r="BEW3" s="7"/>
      <c r="BEX3" s="7"/>
      <c r="BEY3" s="7"/>
      <c r="BEZ3" s="7"/>
      <c r="BFA3" s="7"/>
      <c r="BFB3" s="7"/>
      <c r="BFC3" s="7"/>
      <c r="BFD3" s="7"/>
      <c r="BFE3" s="7"/>
      <c r="BFF3" s="7"/>
      <c r="BFG3" s="7"/>
      <c r="BFH3" s="7"/>
      <c r="BFI3" s="7"/>
      <c r="BFJ3" s="7"/>
      <c r="BFK3" s="7"/>
      <c r="BFL3" s="7"/>
      <c r="BFM3" s="7"/>
      <c r="BFN3" s="7"/>
      <c r="BFO3" s="7"/>
      <c r="BFP3" s="7"/>
      <c r="BFQ3" s="7"/>
      <c r="BFR3" s="7"/>
      <c r="BFS3" s="7"/>
      <c r="BFT3" s="7"/>
      <c r="BFU3" s="7"/>
      <c r="BFV3" s="7"/>
      <c r="BFW3" s="7"/>
      <c r="BFX3" s="7"/>
      <c r="BFY3" s="7"/>
      <c r="BFZ3" s="7"/>
      <c r="BGA3" s="7"/>
      <c r="BGB3" s="7"/>
      <c r="BGC3" s="7"/>
      <c r="BGD3" s="7"/>
      <c r="BGE3" s="7"/>
      <c r="BGF3" s="7"/>
      <c r="BGG3" s="7"/>
      <c r="BGH3" s="7"/>
      <c r="BGI3" s="7"/>
      <c r="BGJ3" s="7"/>
      <c r="BGK3" s="7"/>
      <c r="BGL3" s="7"/>
      <c r="BGM3" s="7"/>
      <c r="BGN3" s="7"/>
      <c r="BGO3" s="7"/>
      <c r="BGP3" s="7"/>
      <c r="BGQ3" s="7"/>
      <c r="BGR3" s="7"/>
      <c r="BGS3" s="7"/>
      <c r="BGT3" s="7"/>
      <c r="BGU3" s="7"/>
      <c r="BGV3" s="7"/>
      <c r="BGW3" s="7"/>
      <c r="BGX3" s="7"/>
      <c r="BGY3" s="7"/>
      <c r="BGZ3" s="7"/>
      <c r="BHA3" s="7"/>
      <c r="BHB3" s="7"/>
      <c r="BHC3" s="7"/>
      <c r="BHD3" s="7"/>
      <c r="BHE3" s="7"/>
      <c r="BHF3" s="7"/>
      <c r="BHG3" s="7"/>
      <c r="BHH3" s="7"/>
      <c r="BHI3" s="7"/>
      <c r="BHJ3" s="7"/>
      <c r="BHK3" s="7"/>
      <c r="BHL3" s="7"/>
      <c r="BHM3" s="7"/>
      <c r="BHN3" s="7"/>
      <c r="BHO3" s="7"/>
      <c r="BHP3" s="7"/>
      <c r="BHQ3" s="7"/>
      <c r="BHR3" s="7"/>
      <c r="BHS3" s="7"/>
      <c r="BHT3" s="7"/>
      <c r="BHU3" s="7"/>
      <c r="BHV3" s="7"/>
      <c r="BHW3" s="7"/>
      <c r="BHX3" s="7"/>
      <c r="BHY3" s="7"/>
      <c r="BHZ3" s="7"/>
      <c r="BIA3" s="7"/>
      <c r="BIB3" s="7"/>
      <c r="BIC3" s="7"/>
      <c r="BID3" s="7"/>
      <c r="BIE3" s="7"/>
      <c r="BIF3" s="7"/>
      <c r="BIG3" s="7"/>
      <c r="BIH3" s="7"/>
      <c r="BII3" s="7"/>
      <c r="BIJ3" s="7"/>
      <c r="BIK3" s="7"/>
      <c r="BIL3" s="7"/>
      <c r="BIM3" s="7"/>
      <c r="BIN3" s="7"/>
      <c r="BIO3" s="7"/>
      <c r="BIP3" s="7"/>
      <c r="BIQ3" s="7"/>
      <c r="BIR3" s="7"/>
      <c r="BIS3" s="7"/>
      <c r="BIT3" s="7"/>
      <c r="BIU3" s="7"/>
      <c r="BIV3" s="7"/>
      <c r="BIW3" s="7"/>
      <c r="BIX3" s="7"/>
      <c r="BIY3" s="7"/>
      <c r="BIZ3" s="7"/>
      <c r="BJA3" s="7"/>
      <c r="BJB3" s="7"/>
      <c r="BJC3" s="7"/>
      <c r="BJD3" s="7"/>
      <c r="BJE3" s="7"/>
      <c r="BJF3" s="7"/>
      <c r="BJG3" s="7"/>
      <c r="BJH3" s="7"/>
      <c r="BJI3" s="7"/>
      <c r="BJJ3" s="7"/>
      <c r="BJK3" s="7"/>
      <c r="BJL3" s="7"/>
      <c r="BJM3" s="7"/>
      <c r="BJN3" s="7"/>
      <c r="BJO3" s="7"/>
      <c r="BJP3" s="7"/>
      <c r="BJQ3" s="7"/>
      <c r="BJR3" s="7"/>
      <c r="BJS3" s="7"/>
      <c r="BJT3" s="7"/>
      <c r="BJU3" s="7"/>
      <c r="BJV3" s="7"/>
      <c r="BJW3" s="7"/>
      <c r="BJX3" s="7"/>
      <c r="BJY3" s="7"/>
      <c r="BJZ3" s="7"/>
      <c r="BKA3" s="7"/>
      <c r="BKB3" s="7"/>
      <c r="BKC3" s="7"/>
      <c r="BKD3" s="7"/>
      <c r="BKE3" s="7"/>
      <c r="BKF3" s="7"/>
      <c r="BKG3" s="7"/>
      <c r="BKH3" s="7"/>
      <c r="BKI3" s="7"/>
      <c r="BKJ3" s="7"/>
      <c r="BKK3" s="7"/>
      <c r="BKL3" s="7"/>
      <c r="BKM3" s="7"/>
      <c r="BKN3" s="7"/>
      <c r="BKO3" s="7"/>
      <c r="BKP3" s="7"/>
      <c r="BKQ3" s="7"/>
      <c r="BKR3" s="7"/>
      <c r="BKS3" s="7"/>
      <c r="BKT3" s="7"/>
      <c r="BKU3" s="7"/>
      <c r="BKV3" s="7"/>
      <c r="BKW3" s="7"/>
      <c r="BKX3" s="7"/>
      <c r="BKY3" s="7"/>
      <c r="BKZ3" s="7"/>
      <c r="BLA3" s="7"/>
      <c r="BLB3" s="7"/>
      <c r="BLC3" s="7"/>
      <c r="BLD3" s="7"/>
      <c r="BLE3" s="7"/>
      <c r="BLF3" s="7"/>
      <c r="BLG3" s="7"/>
      <c r="BLH3" s="7"/>
      <c r="BLI3" s="7"/>
      <c r="BLJ3" s="7"/>
      <c r="BLK3" s="7"/>
      <c r="BLL3" s="7"/>
      <c r="BLM3" s="7"/>
      <c r="BLN3" s="7"/>
      <c r="BLO3" s="7"/>
      <c r="BLP3" s="7"/>
      <c r="BLQ3" s="7"/>
      <c r="BLR3" s="7"/>
      <c r="BLS3" s="7"/>
      <c r="BLT3" s="7"/>
      <c r="BLU3" s="7"/>
      <c r="BLV3" s="7"/>
      <c r="BLW3" s="7"/>
      <c r="BLX3" s="7"/>
      <c r="BLY3" s="7"/>
      <c r="BLZ3" s="7"/>
      <c r="BMA3" s="7"/>
      <c r="BMB3" s="7"/>
      <c r="BMC3" s="7"/>
      <c r="BMD3" s="7"/>
      <c r="BME3" s="7"/>
      <c r="BMF3" s="7"/>
      <c r="BMG3" s="7"/>
      <c r="BMH3" s="7"/>
      <c r="BMI3" s="7"/>
      <c r="BMJ3" s="7"/>
      <c r="BMK3" s="7"/>
      <c r="BML3" s="7"/>
      <c r="BMM3" s="7"/>
      <c r="BMN3" s="7"/>
      <c r="BMO3" s="7"/>
      <c r="BMP3" s="7"/>
      <c r="BMQ3" s="7"/>
      <c r="BMR3" s="7"/>
      <c r="BMS3" s="7"/>
      <c r="BMT3" s="7"/>
      <c r="BMU3" s="7"/>
      <c r="BMV3" s="7"/>
      <c r="BMW3" s="7"/>
      <c r="BMX3" s="7"/>
      <c r="BMY3" s="7"/>
      <c r="BMZ3" s="7"/>
      <c r="BNA3" s="7"/>
      <c r="BNB3" s="7"/>
      <c r="BNC3" s="7"/>
      <c r="BND3" s="7"/>
      <c r="BNE3" s="7"/>
      <c r="BNF3" s="7"/>
      <c r="BNG3" s="7"/>
      <c r="BNH3" s="7"/>
      <c r="BNI3" s="7"/>
      <c r="BNJ3" s="7"/>
      <c r="BNK3" s="7"/>
      <c r="BNL3" s="7"/>
      <c r="BNM3" s="7"/>
      <c r="BNN3" s="7"/>
      <c r="BNO3" s="7"/>
      <c r="BNP3" s="7"/>
      <c r="BNQ3" s="7"/>
      <c r="BNR3" s="7"/>
      <c r="BNS3" s="7"/>
      <c r="BNT3" s="7"/>
      <c r="BNU3" s="7"/>
      <c r="BNV3" s="7"/>
      <c r="BNW3" s="7"/>
      <c r="BNX3" s="7"/>
      <c r="BNY3" s="7"/>
      <c r="BNZ3" s="7"/>
      <c r="BOA3" s="7"/>
      <c r="BOB3" s="7"/>
      <c r="BOC3" s="7"/>
      <c r="BOD3" s="7"/>
      <c r="BOE3" s="7"/>
      <c r="BOF3" s="7"/>
      <c r="BOG3" s="7"/>
      <c r="BOH3" s="7"/>
      <c r="BOI3" s="7"/>
      <c r="BOJ3" s="7"/>
      <c r="BOK3" s="7"/>
      <c r="BOL3" s="7"/>
      <c r="BOM3" s="7"/>
      <c r="BON3" s="7"/>
      <c r="BOO3" s="7"/>
      <c r="BOP3" s="7"/>
      <c r="BOQ3" s="7"/>
      <c r="BOR3" s="7"/>
      <c r="BOS3" s="7"/>
      <c r="BOT3" s="7"/>
      <c r="BOU3" s="7"/>
      <c r="BOV3" s="7"/>
      <c r="BOW3" s="7"/>
      <c r="BOX3" s="7"/>
      <c r="BOY3" s="7"/>
      <c r="BOZ3" s="7"/>
      <c r="BPA3" s="7"/>
      <c r="BPB3" s="7"/>
      <c r="BPC3" s="7"/>
      <c r="BPD3" s="7"/>
      <c r="BPE3" s="7"/>
      <c r="BPF3" s="7"/>
      <c r="BPG3" s="7"/>
      <c r="BPH3" s="7"/>
      <c r="BPI3" s="7"/>
      <c r="BPJ3" s="7"/>
      <c r="BPK3" s="7"/>
      <c r="BPL3" s="7"/>
      <c r="BPM3" s="7"/>
      <c r="BPN3" s="7"/>
      <c r="BPO3" s="7"/>
      <c r="BPP3" s="7"/>
      <c r="BPQ3" s="7"/>
      <c r="BPR3" s="7"/>
      <c r="BPS3" s="7"/>
      <c r="BPT3" s="7"/>
      <c r="BPU3" s="7"/>
      <c r="BPV3" s="7"/>
      <c r="BPW3" s="7"/>
      <c r="BPX3" s="7"/>
      <c r="BPY3" s="7"/>
      <c r="BPZ3" s="7"/>
      <c r="BQA3" s="7"/>
      <c r="BQB3" s="7"/>
      <c r="BQC3" s="7"/>
      <c r="BQD3" s="7"/>
      <c r="BQE3" s="7"/>
      <c r="BQF3" s="7"/>
      <c r="BQG3" s="7"/>
      <c r="BQH3" s="7"/>
      <c r="BQI3" s="7"/>
      <c r="BQJ3" s="7"/>
      <c r="BQK3" s="7"/>
      <c r="BQL3" s="7"/>
      <c r="BQM3" s="7"/>
      <c r="BQN3" s="7"/>
      <c r="BQO3" s="7"/>
      <c r="BQP3" s="7"/>
      <c r="BQQ3" s="7"/>
      <c r="BQR3" s="7"/>
      <c r="BQS3" s="7"/>
      <c r="BQT3" s="7"/>
      <c r="BQU3" s="7"/>
      <c r="BQV3" s="7"/>
      <c r="BQW3" s="7"/>
      <c r="BQX3" s="7"/>
      <c r="BQY3" s="7"/>
      <c r="BQZ3" s="7"/>
      <c r="BRA3" s="7"/>
      <c r="BRB3" s="7"/>
      <c r="BRC3" s="7"/>
      <c r="BRD3" s="7"/>
      <c r="BRE3" s="7"/>
      <c r="BRF3" s="7"/>
      <c r="BRG3" s="7"/>
      <c r="BRH3" s="7"/>
      <c r="BRI3" s="7"/>
      <c r="BRJ3" s="7"/>
      <c r="BRK3" s="7"/>
      <c r="BRL3" s="7"/>
      <c r="BRM3" s="7"/>
      <c r="BRN3" s="7"/>
      <c r="BRO3" s="7"/>
      <c r="BRP3" s="7"/>
      <c r="BRQ3" s="7"/>
      <c r="BRR3" s="7"/>
      <c r="BRS3" s="7"/>
      <c r="BRT3" s="7"/>
      <c r="BRU3" s="7"/>
      <c r="BRV3" s="7"/>
      <c r="BRW3" s="7"/>
      <c r="BRX3" s="7"/>
      <c r="BRY3" s="7"/>
      <c r="BRZ3" s="7"/>
      <c r="BSA3" s="7"/>
      <c r="BSB3" s="7"/>
      <c r="BSC3" s="7"/>
      <c r="BSD3" s="7"/>
      <c r="BSE3" s="7"/>
      <c r="BSF3" s="7"/>
      <c r="BSG3" s="7"/>
      <c r="BSH3" s="7"/>
      <c r="BSI3" s="7"/>
      <c r="BSJ3" s="7"/>
      <c r="BSK3" s="7"/>
      <c r="BSL3" s="7"/>
      <c r="BSM3" s="7"/>
      <c r="BSN3" s="7"/>
      <c r="BSO3" s="7"/>
      <c r="BSP3" s="7"/>
      <c r="BSQ3" s="7"/>
      <c r="BSR3" s="7"/>
      <c r="BSS3" s="7"/>
      <c r="BST3" s="7"/>
      <c r="BSU3" s="7"/>
      <c r="BSV3" s="7"/>
      <c r="BSW3" s="7"/>
      <c r="BSX3" s="7"/>
      <c r="BSY3" s="7"/>
      <c r="BSZ3" s="7"/>
      <c r="BTA3" s="7"/>
      <c r="BTB3" s="7"/>
      <c r="BTC3" s="7"/>
      <c r="BTD3" s="7"/>
      <c r="BTE3" s="7"/>
      <c r="BTF3" s="7"/>
      <c r="BTG3" s="7"/>
      <c r="BTH3" s="7"/>
      <c r="BTI3" s="7"/>
      <c r="BTJ3" s="7"/>
      <c r="BTK3" s="7"/>
      <c r="BTL3" s="7"/>
      <c r="BTM3" s="7"/>
      <c r="BTN3" s="7"/>
      <c r="BTO3" s="7"/>
      <c r="BTP3" s="7"/>
      <c r="BTQ3" s="7"/>
      <c r="BTR3" s="7"/>
      <c r="BTS3" s="7"/>
      <c r="BTT3" s="7"/>
      <c r="BTU3" s="7"/>
      <c r="BTV3" s="7"/>
      <c r="BTW3" s="7"/>
      <c r="BTX3" s="7"/>
      <c r="BTY3" s="7"/>
      <c r="BTZ3" s="7"/>
      <c r="BUA3" s="7"/>
      <c r="BUB3" s="7"/>
      <c r="BUC3" s="7"/>
      <c r="BUD3" s="7"/>
      <c r="BUE3" s="7"/>
      <c r="BUF3" s="7"/>
      <c r="BUG3" s="7"/>
      <c r="BUH3" s="7"/>
      <c r="BUI3" s="7"/>
      <c r="BUJ3" s="7"/>
      <c r="BUK3" s="7"/>
      <c r="BUL3" s="7"/>
      <c r="BUM3" s="7"/>
      <c r="BUN3" s="7"/>
      <c r="BUO3" s="7"/>
      <c r="BUP3" s="7"/>
      <c r="BUQ3" s="7"/>
      <c r="BUR3" s="7"/>
      <c r="BUS3" s="7"/>
      <c r="BUT3" s="7"/>
      <c r="BUU3" s="7"/>
      <c r="BUV3" s="7"/>
      <c r="BUW3" s="7"/>
      <c r="BUX3" s="7"/>
      <c r="BUY3" s="7"/>
      <c r="BUZ3" s="7"/>
      <c r="BVA3" s="7"/>
      <c r="BVB3" s="7"/>
      <c r="BVC3" s="7"/>
      <c r="BVD3" s="7"/>
      <c r="BVE3" s="7"/>
      <c r="BVF3" s="7"/>
      <c r="BVG3" s="7"/>
      <c r="BVH3" s="7"/>
      <c r="BVI3" s="7"/>
      <c r="BVJ3" s="7"/>
      <c r="BVK3" s="7"/>
      <c r="BVL3" s="7"/>
      <c r="BVM3" s="7"/>
      <c r="BVN3" s="7"/>
      <c r="BVO3" s="7"/>
      <c r="BVP3" s="7"/>
      <c r="BVQ3" s="7"/>
      <c r="BVR3" s="7"/>
      <c r="BVS3" s="7"/>
      <c r="BVT3" s="7"/>
      <c r="BVU3" s="7"/>
      <c r="BVV3" s="7"/>
      <c r="BVW3" s="7"/>
      <c r="BVX3" s="7"/>
      <c r="BVY3" s="7"/>
      <c r="BVZ3" s="7"/>
      <c r="BWA3" s="7"/>
      <c r="BWB3" s="7"/>
      <c r="BWC3" s="7"/>
      <c r="BWD3" s="7"/>
      <c r="BWE3" s="7"/>
      <c r="BWF3" s="7"/>
      <c r="BWG3" s="7"/>
      <c r="BWH3" s="7"/>
      <c r="BWI3" s="7"/>
      <c r="BWJ3" s="7"/>
      <c r="BWK3" s="7"/>
      <c r="BWL3" s="7"/>
      <c r="BWM3" s="7"/>
      <c r="BWN3" s="7"/>
      <c r="BWO3" s="7"/>
      <c r="BWP3" s="7"/>
      <c r="BWQ3" s="7"/>
      <c r="BWR3" s="7"/>
      <c r="BWS3" s="7"/>
      <c r="BWT3" s="7"/>
      <c r="BWU3" s="7"/>
      <c r="BWV3" s="7"/>
      <c r="BWW3" s="7"/>
      <c r="BWX3" s="7"/>
      <c r="BWY3" s="7"/>
      <c r="BWZ3" s="7"/>
      <c r="BXA3" s="7"/>
      <c r="BXB3" s="7"/>
      <c r="BXC3" s="7"/>
      <c r="BXD3" s="7"/>
      <c r="BXE3" s="7"/>
      <c r="BXF3" s="7"/>
      <c r="BXG3" s="7"/>
      <c r="BXH3" s="7"/>
      <c r="BXI3" s="7"/>
      <c r="BXJ3" s="7"/>
      <c r="BXK3" s="7"/>
      <c r="BXL3" s="7"/>
      <c r="BXM3" s="7"/>
      <c r="BXN3" s="7"/>
      <c r="BXO3" s="7"/>
      <c r="BXP3" s="7"/>
      <c r="BXQ3" s="7"/>
      <c r="BXR3" s="7"/>
      <c r="BXS3" s="7"/>
      <c r="BXT3" s="7"/>
      <c r="BXU3" s="7"/>
      <c r="BXV3" s="7"/>
      <c r="BXW3" s="7"/>
      <c r="BXX3" s="7"/>
      <c r="BXY3" s="7"/>
      <c r="BXZ3" s="7"/>
      <c r="BYA3" s="7"/>
      <c r="BYB3" s="7"/>
      <c r="BYC3" s="7"/>
      <c r="BYD3" s="7"/>
      <c r="BYE3" s="7"/>
      <c r="BYF3" s="7"/>
      <c r="BYG3" s="7"/>
      <c r="BYH3" s="7"/>
      <c r="BYI3" s="7"/>
      <c r="BYJ3" s="7"/>
      <c r="BYK3" s="7"/>
      <c r="BYL3" s="7"/>
      <c r="BYM3" s="7"/>
      <c r="BYN3" s="7"/>
      <c r="BYO3" s="7"/>
      <c r="BYP3" s="7"/>
      <c r="BYQ3" s="7"/>
      <c r="BYR3" s="7"/>
      <c r="BYS3" s="7"/>
      <c r="BYT3" s="7"/>
      <c r="BYU3" s="7"/>
      <c r="BYV3" s="7"/>
      <c r="BYW3" s="7"/>
      <c r="BYX3" s="7"/>
      <c r="BYY3" s="7"/>
      <c r="BYZ3" s="7"/>
      <c r="BZA3" s="7"/>
      <c r="BZB3" s="7"/>
      <c r="BZC3" s="7"/>
      <c r="BZD3" s="7"/>
      <c r="BZE3" s="7"/>
      <c r="BZF3" s="7"/>
      <c r="BZG3" s="7"/>
      <c r="BZH3" s="7"/>
      <c r="BZI3" s="7"/>
      <c r="BZJ3" s="7"/>
      <c r="BZK3" s="7"/>
      <c r="BZL3" s="7"/>
      <c r="BZM3" s="7"/>
      <c r="BZN3" s="7"/>
      <c r="BZO3" s="7"/>
      <c r="BZP3" s="7"/>
      <c r="BZQ3" s="7"/>
      <c r="BZR3" s="7"/>
      <c r="BZS3" s="7"/>
      <c r="BZT3" s="7"/>
      <c r="BZU3" s="7"/>
      <c r="BZV3" s="7"/>
      <c r="BZW3" s="7"/>
      <c r="BZX3" s="7"/>
      <c r="BZY3" s="7"/>
      <c r="BZZ3" s="7"/>
      <c r="CAA3" s="7"/>
      <c r="CAB3" s="7"/>
      <c r="CAC3" s="7"/>
      <c r="CAD3" s="7"/>
      <c r="CAE3" s="7"/>
      <c r="CAF3" s="7"/>
      <c r="CAG3" s="7"/>
      <c r="CAH3" s="7"/>
      <c r="CAI3" s="7"/>
      <c r="CAJ3" s="7"/>
      <c r="CAK3" s="7"/>
      <c r="CAL3" s="7"/>
      <c r="CAM3" s="7"/>
      <c r="CAN3" s="7"/>
      <c r="CAO3" s="7"/>
      <c r="CAP3" s="7"/>
      <c r="CAQ3" s="7"/>
      <c r="CAR3" s="7"/>
      <c r="CAS3" s="7"/>
      <c r="CAT3" s="7"/>
      <c r="CAU3" s="7"/>
      <c r="CAV3" s="7"/>
      <c r="CAW3" s="7"/>
      <c r="CAX3" s="7"/>
      <c r="CAY3" s="7"/>
      <c r="CAZ3" s="7"/>
      <c r="CBA3" s="7"/>
      <c r="CBB3" s="7"/>
      <c r="CBC3" s="7"/>
      <c r="CBD3" s="7"/>
      <c r="CBE3" s="7"/>
      <c r="CBF3" s="7"/>
      <c r="CBG3" s="7"/>
      <c r="CBH3" s="7"/>
      <c r="CBI3" s="7"/>
      <c r="CBJ3" s="7"/>
      <c r="CBK3" s="7"/>
      <c r="CBL3" s="7"/>
      <c r="CBM3" s="7"/>
      <c r="CBN3" s="7"/>
      <c r="CBO3" s="7"/>
      <c r="CBP3" s="7"/>
      <c r="CBQ3" s="7"/>
      <c r="CBR3" s="7"/>
      <c r="CBS3" s="7"/>
      <c r="CBT3" s="7"/>
      <c r="CBU3" s="7"/>
      <c r="CBV3" s="7"/>
      <c r="CBW3" s="7"/>
      <c r="CBX3" s="7"/>
      <c r="CBY3" s="7"/>
      <c r="CBZ3" s="7"/>
      <c r="CCA3" s="7"/>
      <c r="CCB3" s="7"/>
      <c r="CCC3" s="7"/>
      <c r="CCD3" s="7"/>
      <c r="CCE3" s="7"/>
      <c r="CCF3" s="7"/>
      <c r="CCG3" s="7"/>
      <c r="CCH3" s="7"/>
      <c r="CCI3" s="7"/>
      <c r="CCJ3" s="7"/>
      <c r="CCK3" s="7"/>
      <c r="CCL3" s="7"/>
      <c r="CCM3" s="7"/>
      <c r="CCN3" s="7"/>
      <c r="CCO3" s="7"/>
      <c r="CCP3" s="7"/>
      <c r="CCQ3" s="7"/>
      <c r="CCR3" s="7"/>
      <c r="CCS3" s="7"/>
      <c r="CCT3" s="7"/>
      <c r="CCU3" s="7"/>
      <c r="CCV3" s="7"/>
      <c r="CCW3" s="7"/>
      <c r="CCX3" s="7"/>
      <c r="CCY3" s="7"/>
      <c r="CCZ3" s="7"/>
      <c r="CDA3" s="7"/>
      <c r="CDB3" s="7"/>
      <c r="CDC3" s="7"/>
      <c r="CDD3" s="7"/>
      <c r="CDE3" s="7"/>
      <c r="CDF3" s="7"/>
      <c r="CDG3" s="7"/>
      <c r="CDH3" s="7"/>
      <c r="CDI3" s="7"/>
      <c r="CDJ3" s="7"/>
      <c r="CDK3" s="7"/>
      <c r="CDL3" s="7"/>
      <c r="CDM3" s="7"/>
      <c r="CDN3" s="7"/>
      <c r="CDO3" s="7"/>
      <c r="CDP3" s="7"/>
      <c r="CDQ3" s="7"/>
      <c r="CDR3" s="7"/>
      <c r="CDS3" s="7"/>
      <c r="CDT3" s="7"/>
      <c r="CDU3" s="7"/>
      <c r="CDV3" s="7"/>
      <c r="CDW3" s="7"/>
      <c r="CDX3" s="7"/>
      <c r="CDY3" s="7"/>
      <c r="CDZ3" s="7"/>
      <c r="CEA3" s="7"/>
      <c r="CEB3" s="7"/>
      <c r="CEC3" s="7"/>
      <c r="CED3" s="7"/>
      <c r="CEE3" s="7"/>
      <c r="CEF3" s="7"/>
      <c r="CEG3" s="7"/>
      <c r="CEH3" s="7"/>
      <c r="CEI3" s="7"/>
      <c r="CEJ3" s="7"/>
      <c r="CEK3" s="7"/>
      <c r="CEL3" s="7"/>
      <c r="CEM3" s="7"/>
      <c r="CEN3" s="7"/>
      <c r="CEO3" s="7"/>
      <c r="CEP3" s="7"/>
      <c r="CEQ3" s="7"/>
      <c r="CER3" s="7"/>
      <c r="CES3" s="7"/>
      <c r="CET3" s="7"/>
      <c r="CEU3" s="7"/>
      <c r="CEV3" s="7"/>
      <c r="CEW3" s="7"/>
      <c r="CEX3" s="7"/>
      <c r="CEY3" s="7"/>
      <c r="CEZ3" s="7"/>
      <c r="CFA3" s="7"/>
      <c r="CFB3" s="7"/>
      <c r="CFC3" s="7"/>
      <c r="CFD3" s="7"/>
      <c r="CFE3" s="7"/>
      <c r="CFF3" s="7"/>
      <c r="CFG3" s="7"/>
      <c r="CFH3" s="7"/>
      <c r="CFI3" s="7"/>
      <c r="CFJ3" s="7"/>
      <c r="CFK3" s="7"/>
      <c r="CFL3" s="7"/>
      <c r="CFM3" s="7"/>
      <c r="CFN3" s="7"/>
      <c r="CFO3" s="7"/>
      <c r="CFP3" s="7"/>
      <c r="CFQ3" s="7"/>
      <c r="CFR3" s="7"/>
      <c r="CFS3" s="7"/>
      <c r="CFT3" s="7"/>
      <c r="CFU3" s="7"/>
      <c r="CFV3" s="7"/>
      <c r="CFW3" s="7"/>
      <c r="CFX3" s="7"/>
      <c r="CFY3" s="7"/>
      <c r="CFZ3" s="7"/>
      <c r="CGA3" s="7"/>
      <c r="CGB3" s="7"/>
      <c r="CGC3" s="7"/>
      <c r="CGD3" s="7"/>
      <c r="CGE3" s="7"/>
      <c r="CGF3" s="7"/>
      <c r="CGG3" s="7"/>
      <c r="CGH3" s="7"/>
      <c r="CGI3" s="7"/>
      <c r="CGJ3" s="7"/>
      <c r="CGK3" s="7"/>
      <c r="CGL3" s="7"/>
      <c r="CGM3" s="7"/>
      <c r="CGN3" s="7"/>
      <c r="CGO3" s="7"/>
      <c r="CGP3" s="7"/>
      <c r="CGQ3" s="7"/>
      <c r="CGR3" s="7"/>
      <c r="CGS3" s="7"/>
      <c r="CGT3" s="7"/>
      <c r="CGU3" s="7"/>
      <c r="CGV3" s="7"/>
      <c r="CGW3" s="7"/>
      <c r="CGX3" s="7"/>
      <c r="CGY3" s="7"/>
      <c r="CGZ3" s="7"/>
      <c r="CHA3" s="7"/>
      <c r="CHB3" s="7"/>
      <c r="CHC3" s="7"/>
      <c r="CHD3" s="7"/>
      <c r="CHE3" s="7"/>
      <c r="CHF3" s="7"/>
      <c r="CHG3" s="7"/>
      <c r="CHH3" s="7"/>
      <c r="CHI3" s="7"/>
      <c r="CHJ3" s="7"/>
      <c r="CHK3" s="7"/>
      <c r="CHL3" s="7"/>
      <c r="CHM3" s="7"/>
      <c r="CHN3" s="7"/>
      <c r="CHO3" s="7"/>
      <c r="CHP3" s="7"/>
      <c r="CHQ3" s="7"/>
      <c r="CHR3" s="7"/>
      <c r="CHS3" s="7"/>
      <c r="CHT3" s="7"/>
      <c r="CHU3" s="7"/>
      <c r="CHV3" s="7"/>
      <c r="CHW3" s="7"/>
      <c r="CHX3" s="7"/>
      <c r="CHY3" s="7"/>
      <c r="CHZ3" s="7"/>
      <c r="CIA3" s="7"/>
      <c r="CIB3" s="7"/>
      <c r="CIC3" s="7"/>
      <c r="CID3" s="7"/>
      <c r="CIE3" s="7"/>
      <c r="CIF3" s="7"/>
      <c r="CIG3" s="7"/>
      <c r="CIH3" s="7"/>
      <c r="CII3" s="7"/>
      <c r="CIJ3" s="7"/>
      <c r="CIK3" s="7"/>
      <c r="CIL3" s="7"/>
      <c r="CIM3" s="7"/>
      <c r="CIN3" s="7"/>
      <c r="CIO3" s="7"/>
      <c r="CIP3" s="7"/>
      <c r="CIQ3" s="7"/>
      <c r="CIR3" s="7"/>
      <c r="CIS3" s="7"/>
      <c r="CIT3" s="7"/>
      <c r="CIU3" s="7"/>
      <c r="CIV3" s="7"/>
      <c r="CIW3" s="7"/>
      <c r="CIX3" s="7"/>
      <c r="CIY3" s="7"/>
      <c r="CIZ3" s="7"/>
      <c r="CJA3" s="7"/>
      <c r="CJB3" s="7"/>
      <c r="CJC3" s="7"/>
      <c r="CJD3" s="7"/>
      <c r="CJE3" s="7"/>
      <c r="CJF3" s="7"/>
      <c r="CJG3" s="7"/>
      <c r="CJH3" s="7"/>
      <c r="CJI3" s="7"/>
      <c r="CJJ3" s="7"/>
      <c r="CJK3" s="7"/>
      <c r="CJL3" s="7"/>
      <c r="CJM3" s="7"/>
      <c r="CJN3" s="7"/>
      <c r="CJO3" s="7"/>
      <c r="CJP3" s="7"/>
      <c r="CJQ3" s="7"/>
      <c r="CJR3" s="7"/>
      <c r="CJS3" s="7"/>
      <c r="CJT3" s="7"/>
      <c r="CJU3" s="7"/>
      <c r="CJV3" s="7"/>
      <c r="CJW3" s="7"/>
      <c r="CJX3" s="7"/>
      <c r="CJY3" s="7"/>
      <c r="CJZ3" s="7"/>
      <c r="CKA3" s="7"/>
      <c r="CKB3" s="7"/>
      <c r="CKC3" s="7"/>
      <c r="CKD3" s="7"/>
      <c r="CKE3" s="7"/>
      <c r="CKF3" s="7"/>
      <c r="CKG3" s="7"/>
      <c r="CKH3" s="7"/>
      <c r="CKI3" s="7"/>
      <c r="CKJ3" s="7"/>
      <c r="CKK3" s="7"/>
      <c r="CKL3" s="7"/>
      <c r="CKM3" s="7"/>
      <c r="CKN3" s="7"/>
      <c r="CKO3" s="7"/>
      <c r="CKP3" s="7"/>
      <c r="CKQ3" s="7"/>
      <c r="CKR3" s="7"/>
      <c r="CKS3" s="7"/>
      <c r="CKT3" s="7"/>
      <c r="CKU3" s="7"/>
      <c r="CKV3" s="7"/>
      <c r="CKW3" s="7"/>
      <c r="CKX3" s="7"/>
      <c r="CKY3" s="7"/>
      <c r="CKZ3" s="7"/>
      <c r="CLA3" s="7"/>
      <c r="CLB3" s="7"/>
      <c r="CLC3" s="7"/>
      <c r="CLD3" s="7"/>
      <c r="CLE3" s="7"/>
      <c r="CLF3" s="7"/>
      <c r="CLG3" s="7"/>
      <c r="CLH3" s="7"/>
      <c r="CLI3" s="7"/>
      <c r="CLJ3" s="7"/>
      <c r="CLK3" s="7"/>
      <c r="CLL3" s="7"/>
      <c r="CLM3" s="7"/>
      <c r="CLN3" s="7"/>
      <c r="CLO3" s="7"/>
      <c r="CLP3" s="7"/>
      <c r="CLQ3" s="7"/>
      <c r="CLR3" s="7"/>
      <c r="CLS3" s="7"/>
      <c r="CLT3" s="7"/>
      <c r="CLU3" s="7"/>
      <c r="CLV3" s="7"/>
      <c r="CLW3" s="7"/>
      <c r="CLX3" s="7"/>
      <c r="CLY3" s="7"/>
      <c r="CLZ3" s="7"/>
      <c r="CMA3" s="7"/>
      <c r="CMB3" s="7"/>
      <c r="CMC3" s="7"/>
      <c r="CMD3" s="7"/>
      <c r="CME3" s="7"/>
      <c r="CMF3" s="7"/>
      <c r="CMG3" s="7"/>
      <c r="CMH3" s="7"/>
      <c r="CMI3" s="7"/>
      <c r="CMJ3" s="7"/>
      <c r="CMK3" s="7"/>
      <c r="CML3" s="7"/>
      <c r="CMM3" s="7"/>
      <c r="CMN3" s="7"/>
      <c r="CMO3" s="7"/>
      <c r="CMP3" s="7"/>
      <c r="CMQ3" s="7"/>
      <c r="CMR3" s="7"/>
      <c r="CMS3" s="7"/>
      <c r="CMT3" s="7"/>
      <c r="CMU3" s="7"/>
      <c r="CMV3" s="7"/>
      <c r="CMW3" s="7"/>
      <c r="CMX3" s="7"/>
      <c r="CMY3" s="7"/>
      <c r="CMZ3" s="7"/>
      <c r="CNA3" s="7"/>
      <c r="CNB3" s="7"/>
      <c r="CNC3" s="7"/>
      <c r="CND3" s="7"/>
      <c r="CNE3" s="7"/>
      <c r="CNF3" s="7"/>
      <c r="CNG3" s="7"/>
      <c r="CNH3" s="7"/>
      <c r="CNI3" s="7"/>
      <c r="CNJ3" s="7"/>
      <c r="CNK3" s="7"/>
      <c r="CNL3" s="7"/>
      <c r="CNM3" s="7"/>
      <c r="CNN3" s="7"/>
      <c r="CNO3" s="7"/>
      <c r="CNP3" s="7"/>
      <c r="CNQ3" s="7"/>
      <c r="CNR3" s="7"/>
      <c r="CNS3" s="7"/>
      <c r="CNT3" s="7"/>
      <c r="CNU3" s="7"/>
      <c r="CNV3" s="7"/>
      <c r="CNW3" s="7"/>
      <c r="CNX3" s="7"/>
      <c r="CNY3" s="7"/>
      <c r="CNZ3" s="7"/>
      <c r="COA3" s="7"/>
      <c r="COB3" s="7"/>
      <c r="COC3" s="7"/>
      <c r="COD3" s="7"/>
      <c r="COE3" s="7"/>
      <c r="COF3" s="7"/>
      <c r="COG3" s="7"/>
      <c r="COH3" s="7"/>
      <c r="COI3" s="7"/>
      <c r="COJ3" s="7"/>
      <c r="COK3" s="7"/>
      <c r="COL3" s="7"/>
      <c r="COM3" s="7"/>
      <c r="CON3" s="7"/>
      <c r="COO3" s="7"/>
      <c r="COP3" s="7"/>
      <c r="COQ3" s="7"/>
      <c r="COR3" s="7"/>
      <c r="COS3" s="7"/>
      <c r="COT3" s="7"/>
      <c r="COU3" s="7"/>
      <c r="COV3" s="7"/>
      <c r="COW3" s="7"/>
      <c r="COX3" s="7"/>
      <c r="COY3" s="7"/>
      <c r="COZ3" s="7"/>
      <c r="CPA3" s="7"/>
      <c r="CPB3" s="7"/>
      <c r="CPC3" s="7"/>
      <c r="CPD3" s="7"/>
      <c r="CPE3" s="7"/>
      <c r="CPF3" s="7"/>
      <c r="CPG3" s="7"/>
      <c r="CPH3" s="7"/>
      <c r="CPI3" s="7"/>
      <c r="CPJ3" s="7"/>
      <c r="CPK3" s="7"/>
      <c r="CPL3" s="7"/>
      <c r="CPM3" s="7"/>
      <c r="CPN3" s="7"/>
      <c r="CPO3" s="7"/>
      <c r="CPP3" s="7"/>
      <c r="CPQ3" s="7"/>
      <c r="CPR3" s="7"/>
      <c r="CPS3" s="7"/>
      <c r="CPT3" s="7"/>
      <c r="CPU3" s="7"/>
      <c r="CPV3" s="7"/>
      <c r="CPW3" s="7"/>
      <c r="CPX3" s="7"/>
      <c r="CPY3" s="7"/>
      <c r="CPZ3" s="7"/>
      <c r="CQA3" s="7"/>
      <c r="CQB3" s="7"/>
      <c r="CQC3" s="7"/>
      <c r="CQD3" s="7"/>
      <c r="CQE3" s="7"/>
      <c r="CQF3" s="7"/>
      <c r="CQG3" s="7"/>
      <c r="CQH3" s="7"/>
      <c r="CQI3" s="7"/>
      <c r="CQJ3" s="7"/>
      <c r="CQK3" s="7"/>
      <c r="CQL3" s="7"/>
      <c r="CQM3" s="7"/>
      <c r="CQN3" s="7"/>
      <c r="CQO3" s="7"/>
      <c r="CQP3" s="7"/>
      <c r="CQQ3" s="7"/>
      <c r="CQR3" s="7"/>
      <c r="CQS3" s="7"/>
      <c r="CQT3" s="7"/>
      <c r="CQU3" s="7"/>
      <c r="CQV3" s="7"/>
      <c r="CQW3" s="7"/>
      <c r="CQX3" s="7"/>
      <c r="CQY3" s="7"/>
      <c r="CQZ3" s="7"/>
      <c r="CRA3" s="7"/>
      <c r="CRB3" s="7"/>
      <c r="CRC3" s="7"/>
      <c r="CRD3" s="7"/>
      <c r="CRE3" s="7"/>
      <c r="CRF3" s="7"/>
      <c r="CRG3" s="7"/>
      <c r="CRH3" s="7"/>
      <c r="CRI3" s="7"/>
      <c r="CRJ3" s="7"/>
      <c r="CRK3" s="7"/>
      <c r="CRL3" s="7"/>
      <c r="CRM3" s="7"/>
      <c r="CRN3" s="7"/>
      <c r="CRO3" s="7"/>
      <c r="CRP3" s="7"/>
      <c r="CRQ3" s="7"/>
      <c r="CRR3" s="7"/>
      <c r="CRS3" s="7"/>
      <c r="CRT3" s="7"/>
      <c r="CRU3" s="7"/>
      <c r="CRV3" s="7"/>
      <c r="CRW3" s="7"/>
      <c r="CRX3" s="7"/>
      <c r="CRY3" s="7"/>
      <c r="CRZ3" s="7"/>
      <c r="CSA3" s="7"/>
      <c r="CSB3" s="7"/>
      <c r="CSC3" s="7"/>
      <c r="CSD3" s="7"/>
      <c r="CSE3" s="7"/>
      <c r="CSF3" s="7"/>
      <c r="CSG3" s="7"/>
      <c r="CSH3" s="7"/>
      <c r="CSI3" s="7"/>
      <c r="CSJ3" s="7"/>
      <c r="CSK3" s="7"/>
      <c r="CSL3" s="7"/>
      <c r="CSM3" s="7"/>
      <c r="CSN3" s="7"/>
      <c r="CSO3" s="7"/>
      <c r="CSP3" s="7"/>
      <c r="CSQ3" s="7"/>
      <c r="CSR3" s="7"/>
      <c r="CSS3" s="7"/>
      <c r="CST3" s="7"/>
      <c r="CSU3" s="7"/>
      <c r="CSV3" s="7"/>
      <c r="CSW3" s="7"/>
      <c r="CSX3" s="7"/>
      <c r="CSY3" s="7"/>
      <c r="CSZ3" s="7"/>
      <c r="CTA3" s="7"/>
      <c r="CTB3" s="7"/>
      <c r="CTC3" s="7"/>
      <c r="CTD3" s="7"/>
      <c r="CTE3" s="7"/>
      <c r="CTF3" s="7"/>
      <c r="CTG3" s="7"/>
      <c r="CTH3" s="7"/>
      <c r="CTI3" s="7"/>
      <c r="CTJ3" s="7"/>
      <c r="CTK3" s="7"/>
      <c r="CTL3" s="7"/>
      <c r="CTM3" s="7"/>
      <c r="CTN3" s="7"/>
      <c r="CTO3" s="7"/>
      <c r="CTP3" s="7"/>
      <c r="CTQ3" s="7"/>
      <c r="CTR3" s="7"/>
      <c r="CTS3" s="7"/>
      <c r="CTT3" s="7"/>
      <c r="CTU3" s="7"/>
      <c r="CTV3" s="7"/>
      <c r="CTW3" s="7"/>
      <c r="CTX3" s="7"/>
      <c r="CTY3" s="7"/>
      <c r="CTZ3" s="7"/>
      <c r="CUA3" s="7"/>
      <c r="CUB3" s="7"/>
      <c r="CUC3" s="7"/>
      <c r="CUD3" s="7"/>
      <c r="CUE3" s="7"/>
      <c r="CUF3" s="7"/>
      <c r="CUG3" s="7"/>
      <c r="CUH3" s="7"/>
      <c r="CUI3" s="7"/>
      <c r="CUJ3" s="7"/>
      <c r="CUK3" s="7"/>
      <c r="CUL3" s="7"/>
      <c r="CUM3" s="7"/>
      <c r="CUN3" s="7"/>
      <c r="CUO3" s="7"/>
      <c r="CUP3" s="7"/>
      <c r="CUQ3" s="7"/>
      <c r="CUR3" s="7"/>
      <c r="CUS3" s="7"/>
      <c r="CUT3" s="7"/>
      <c r="CUU3" s="7"/>
      <c r="CUV3" s="7"/>
      <c r="CUW3" s="7"/>
      <c r="CUX3" s="7"/>
      <c r="CUY3" s="7"/>
      <c r="CUZ3" s="7"/>
      <c r="CVA3" s="7"/>
      <c r="CVB3" s="7"/>
      <c r="CVC3" s="7"/>
      <c r="CVD3" s="7"/>
      <c r="CVE3" s="7"/>
      <c r="CVF3" s="7"/>
      <c r="CVG3" s="7"/>
      <c r="CVH3" s="7"/>
      <c r="CVI3" s="7"/>
      <c r="CVJ3" s="7"/>
      <c r="CVK3" s="7"/>
      <c r="CVL3" s="7"/>
      <c r="CVM3" s="7"/>
      <c r="CVN3" s="7"/>
      <c r="CVO3" s="7"/>
      <c r="CVP3" s="7"/>
      <c r="CVQ3" s="7"/>
      <c r="CVR3" s="7"/>
      <c r="CVS3" s="7"/>
      <c r="CVT3" s="7"/>
      <c r="CVU3" s="7"/>
      <c r="CVV3" s="7"/>
      <c r="CVW3" s="7"/>
      <c r="CVX3" s="7"/>
      <c r="CVY3" s="7"/>
      <c r="CVZ3" s="7"/>
      <c r="CWA3" s="7"/>
      <c r="CWB3" s="7"/>
      <c r="CWC3" s="7"/>
      <c r="CWD3" s="7"/>
      <c r="CWE3" s="7"/>
      <c r="CWF3" s="7"/>
      <c r="CWG3" s="7"/>
      <c r="CWH3" s="7"/>
      <c r="CWI3" s="7"/>
      <c r="CWJ3" s="7"/>
      <c r="CWK3" s="7"/>
      <c r="CWL3" s="7"/>
      <c r="CWM3" s="7"/>
      <c r="CWN3" s="7"/>
      <c r="CWO3" s="7"/>
      <c r="CWP3" s="7"/>
      <c r="CWQ3" s="7"/>
      <c r="CWR3" s="7"/>
      <c r="CWS3" s="7"/>
      <c r="CWT3" s="7"/>
      <c r="CWU3" s="7"/>
      <c r="CWV3" s="7"/>
      <c r="CWW3" s="7"/>
      <c r="CWX3" s="7"/>
      <c r="CWY3" s="7"/>
      <c r="CWZ3" s="7"/>
      <c r="CXA3" s="7"/>
      <c r="CXB3" s="7"/>
      <c r="CXC3" s="7"/>
      <c r="CXD3" s="7"/>
      <c r="CXE3" s="7"/>
      <c r="CXF3" s="7"/>
      <c r="CXG3" s="7"/>
      <c r="CXH3" s="7"/>
      <c r="CXI3" s="7"/>
      <c r="CXJ3" s="7"/>
      <c r="CXK3" s="7"/>
      <c r="CXL3" s="7"/>
      <c r="CXM3" s="7"/>
      <c r="CXN3" s="7"/>
      <c r="CXO3" s="7"/>
      <c r="CXP3" s="7"/>
      <c r="CXQ3" s="7"/>
      <c r="CXR3" s="7"/>
      <c r="CXS3" s="7"/>
      <c r="CXT3" s="7"/>
      <c r="CXU3" s="7"/>
      <c r="CXV3" s="7"/>
      <c r="CXW3" s="7"/>
      <c r="CXX3" s="7"/>
      <c r="CXY3" s="7"/>
      <c r="CXZ3" s="7"/>
      <c r="CYA3" s="7"/>
      <c r="CYB3" s="7"/>
      <c r="CYC3" s="7"/>
      <c r="CYD3" s="7"/>
      <c r="CYE3" s="7"/>
      <c r="CYF3" s="7"/>
      <c r="CYG3" s="7"/>
      <c r="CYH3" s="7"/>
      <c r="CYI3" s="7"/>
      <c r="CYJ3" s="7"/>
      <c r="CYK3" s="7"/>
      <c r="CYL3" s="7"/>
      <c r="CYM3" s="7"/>
      <c r="CYN3" s="7"/>
      <c r="CYO3" s="7"/>
      <c r="CYP3" s="7"/>
      <c r="CYQ3" s="7"/>
      <c r="CYR3" s="7"/>
      <c r="CYS3" s="7"/>
      <c r="CYT3" s="7"/>
      <c r="CYU3" s="7"/>
      <c r="CYV3" s="7"/>
      <c r="CYW3" s="7"/>
      <c r="CYX3" s="7"/>
      <c r="CYY3" s="7"/>
      <c r="CYZ3" s="7"/>
      <c r="CZA3" s="7"/>
      <c r="CZB3" s="7"/>
      <c r="CZC3" s="7"/>
      <c r="CZD3" s="7"/>
      <c r="CZE3" s="7"/>
      <c r="CZF3" s="7"/>
      <c r="CZG3" s="7"/>
      <c r="CZH3" s="7"/>
      <c r="CZI3" s="7"/>
      <c r="CZJ3" s="7"/>
      <c r="CZK3" s="7"/>
      <c r="CZL3" s="7"/>
      <c r="CZM3" s="7"/>
      <c r="CZN3" s="7"/>
      <c r="CZO3" s="7"/>
      <c r="CZP3" s="7"/>
      <c r="CZQ3" s="7"/>
      <c r="CZR3" s="7"/>
      <c r="CZS3" s="7"/>
      <c r="CZT3" s="7"/>
      <c r="CZU3" s="7"/>
      <c r="CZV3" s="7"/>
      <c r="CZW3" s="7"/>
      <c r="CZX3" s="7"/>
      <c r="CZY3" s="7"/>
      <c r="CZZ3" s="7"/>
      <c r="DAA3" s="7"/>
      <c r="DAB3" s="7"/>
      <c r="DAC3" s="7"/>
      <c r="DAD3" s="7"/>
      <c r="DAE3" s="7"/>
      <c r="DAF3" s="7"/>
      <c r="DAG3" s="7"/>
      <c r="DAH3" s="7"/>
      <c r="DAI3" s="7"/>
      <c r="DAJ3" s="7"/>
      <c r="DAK3" s="7"/>
      <c r="DAL3" s="7"/>
      <c r="DAM3" s="7"/>
      <c r="DAN3" s="7"/>
      <c r="DAO3" s="7"/>
      <c r="DAP3" s="7"/>
      <c r="DAQ3" s="7"/>
      <c r="DAR3" s="7"/>
      <c r="DAS3" s="7"/>
      <c r="DAT3" s="7"/>
      <c r="DAU3" s="7"/>
      <c r="DAV3" s="7"/>
      <c r="DAW3" s="7"/>
      <c r="DAX3" s="7"/>
      <c r="DAY3" s="7"/>
      <c r="DAZ3" s="7"/>
      <c r="DBA3" s="7"/>
      <c r="DBB3" s="7"/>
      <c r="DBC3" s="7"/>
      <c r="DBD3" s="7"/>
      <c r="DBE3" s="7"/>
      <c r="DBF3" s="7"/>
      <c r="DBG3" s="7"/>
      <c r="DBH3" s="7"/>
      <c r="DBI3" s="7"/>
      <c r="DBJ3" s="7"/>
      <c r="DBK3" s="7"/>
      <c r="DBL3" s="7"/>
      <c r="DBM3" s="7"/>
      <c r="DBN3" s="7"/>
      <c r="DBO3" s="7"/>
      <c r="DBP3" s="7"/>
      <c r="DBQ3" s="7"/>
      <c r="DBR3" s="7"/>
      <c r="DBS3" s="7"/>
      <c r="DBT3" s="7"/>
      <c r="DBU3" s="7"/>
      <c r="DBV3" s="7"/>
      <c r="DBW3" s="7"/>
      <c r="DBX3" s="7"/>
      <c r="DBY3" s="7"/>
      <c r="DBZ3" s="7"/>
      <c r="DCA3" s="7"/>
      <c r="DCB3" s="7"/>
      <c r="DCC3" s="7"/>
      <c r="DCD3" s="7"/>
      <c r="DCE3" s="7"/>
      <c r="DCF3" s="7"/>
      <c r="DCG3" s="7"/>
      <c r="DCH3" s="7"/>
      <c r="DCI3" s="7"/>
      <c r="DCJ3" s="7"/>
      <c r="DCK3" s="7"/>
      <c r="DCL3" s="7"/>
      <c r="DCM3" s="7"/>
      <c r="DCN3" s="7"/>
      <c r="DCO3" s="7"/>
      <c r="DCP3" s="7"/>
      <c r="DCQ3" s="7"/>
      <c r="DCR3" s="7"/>
      <c r="DCS3" s="7"/>
      <c r="DCT3" s="7"/>
      <c r="DCU3" s="7"/>
      <c r="DCV3" s="7"/>
      <c r="DCW3" s="7"/>
      <c r="DCX3" s="7"/>
      <c r="DCY3" s="7"/>
      <c r="DCZ3" s="7"/>
      <c r="DDA3" s="7"/>
      <c r="DDB3" s="7"/>
      <c r="DDC3" s="7"/>
      <c r="DDD3" s="7"/>
      <c r="DDE3" s="7"/>
      <c r="DDF3" s="7"/>
      <c r="DDG3" s="7"/>
      <c r="DDH3" s="7"/>
      <c r="DDI3" s="7"/>
      <c r="DDJ3" s="7"/>
      <c r="DDK3" s="7"/>
      <c r="DDL3" s="7"/>
      <c r="DDM3" s="7"/>
      <c r="DDN3" s="7"/>
      <c r="DDO3" s="7"/>
      <c r="DDP3" s="7"/>
      <c r="DDQ3" s="7"/>
      <c r="DDR3" s="7"/>
      <c r="DDS3" s="7"/>
      <c r="DDT3" s="7"/>
      <c r="DDU3" s="7"/>
      <c r="DDV3" s="7"/>
      <c r="DDW3" s="7"/>
      <c r="DDX3" s="7"/>
      <c r="DDY3" s="7"/>
      <c r="DDZ3" s="7"/>
      <c r="DEA3" s="7"/>
      <c r="DEB3" s="7"/>
      <c r="DEC3" s="7"/>
      <c r="DED3" s="7"/>
      <c r="DEE3" s="7"/>
      <c r="DEF3" s="7"/>
      <c r="DEG3" s="7"/>
      <c r="DEH3" s="7"/>
      <c r="DEI3" s="7"/>
      <c r="DEJ3" s="7"/>
      <c r="DEK3" s="7"/>
      <c r="DEL3" s="7"/>
      <c r="DEM3" s="7"/>
      <c r="DEN3" s="7"/>
      <c r="DEO3" s="7"/>
      <c r="DEP3" s="7"/>
      <c r="DEQ3" s="7"/>
      <c r="DER3" s="7"/>
      <c r="DES3" s="7"/>
      <c r="DET3" s="7"/>
      <c r="DEU3" s="7"/>
      <c r="DEV3" s="7"/>
      <c r="DEW3" s="7"/>
      <c r="DEX3" s="7"/>
      <c r="DEY3" s="7"/>
      <c r="DEZ3" s="7"/>
      <c r="DFA3" s="7"/>
      <c r="DFB3" s="7"/>
      <c r="DFC3" s="7"/>
      <c r="DFD3" s="7"/>
      <c r="DFE3" s="7"/>
      <c r="DFF3" s="7"/>
      <c r="DFG3" s="7"/>
      <c r="DFH3" s="7"/>
      <c r="DFI3" s="7"/>
      <c r="DFJ3" s="7"/>
      <c r="DFK3" s="7"/>
      <c r="DFL3" s="7"/>
      <c r="DFM3" s="7"/>
      <c r="DFN3" s="7"/>
      <c r="DFO3" s="7"/>
      <c r="DFP3" s="7"/>
      <c r="DFQ3" s="7"/>
      <c r="DFR3" s="7"/>
      <c r="DFS3" s="7"/>
      <c r="DFT3" s="7"/>
      <c r="DFU3" s="7"/>
      <c r="DFV3" s="7"/>
      <c r="DFW3" s="7"/>
      <c r="DFX3" s="7"/>
      <c r="DFY3" s="7"/>
      <c r="DFZ3" s="7"/>
      <c r="DGA3" s="7"/>
      <c r="DGB3" s="7"/>
      <c r="DGC3" s="7"/>
      <c r="DGD3" s="7"/>
      <c r="DGE3" s="7"/>
      <c r="DGF3" s="7"/>
      <c r="DGG3" s="7"/>
      <c r="DGH3" s="7"/>
      <c r="DGI3" s="7"/>
      <c r="DGJ3" s="7"/>
      <c r="DGK3" s="7"/>
      <c r="DGL3" s="7"/>
      <c r="DGM3" s="7"/>
      <c r="DGN3" s="7"/>
      <c r="DGO3" s="7"/>
      <c r="DGP3" s="7"/>
      <c r="DGQ3" s="7"/>
      <c r="DGR3" s="7"/>
      <c r="DGS3" s="7"/>
      <c r="DGT3" s="7"/>
      <c r="DGU3" s="7"/>
      <c r="DGV3" s="7"/>
      <c r="DGW3" s="7"/>
      <c r="DGX3" s="7"/>
      <c r="DGY3" s="7"/>
      <c r="DGZ3" s="7"/>
      <c r="DHA3" s="7"/>
      <c r="DHB3" s="7"/>
      <c r="DHC3" s="7"/>
      <c r="DHD3" s="7"/>
      <c r="DHE3" s="7"/>
      <c r="DHF3" s="7"/>
      <c r="DHG3" s="7"/>
      <c r="DHH3" s="7"/>
      <c r="DHI3" s="7"/>
      <c r="DHJ3" s="7"/>
      <c r="DHK3" s="7"/>
      <c r="DHL3" s="7"/>
      <c r="DHM3" s="7"/>
      <c r="DHN3" s="7"/>
      <c r="DHO3" s="7"/>
      <c r="DHP3" s="7"/>
      <c r="DHQ3" s="7"/>
      <c r="DHR3" s="7"/>
      <c r="DHS3" s="7"/>
      <c r="DHT3" s="7"/>
      <c r="DHU3" s="7"/>
      <c r="DHV3" s="7"/>
      <c r="DHW3" s="7"/>
      <c r="DHX3" s="7"/>
      <c r="DHY3" s="7"/>
      <c r="DHZ3" s="7"/>
      <c r="DIA3" s="7"/>
      <c r="DIB3" s="7"/>
      <c r="DIC3" s="7"/>
      <c r="DID3" s="7"/>
      <c r="DIE3" s="7"/>
      <c r="DIF3" s="7"/>
      <c r="DIG3" s="7"/>
      <c r="DIH3" s="7"/>
      <c r="DII3" s="7"/>
      <c r="DIJ3" s="7"/>
      <c r="DIK3" s="7"/>
      <c r="DIL3" s="7"/>
      <c r="DIM3" s="7"/>
      <c r="DIN3" s="7"/>
      <c r="DIO3" s="7"/>
      <c r="DIP3" s="7"/>
      <c r="DIQ3" s="7"/>
      <c r="DIR3" s="7"/>
      <c r="DIS3" s="7"/>
      <c r="DIT3" s="7"/>
      <c r="DIU3" s="7"/>
      <c r="DIV3" s="7"/>
      <c r="DIW3" s="7"/>
      <c r="DIX3" s="7"/>
      <c r="DIY3" s="7"/>
      <c r="DIZ3" s="7"/>
      <c r="DJA3" s="7"/>
      <c r="DJB3" s="7"/>
      <c r="DJC3" s="7"/>
      <c r="DJD3" s="7"/>
      <c r="DJE3" s="7"/>
      <c r="DJF3" s="7"/>
      <c r="DJG3" s="7"/>
      <c r="DJH3" s="7"/>
      <c r="DJI3" s="7"/>
      <c r="DJJ3" s="7"/>
      <c r="DJK3" s="7"/>
      <c r="DJL3" s="7"/>
      <c r="DJM3" s="7"/>
      <c r="DJN3" s="7"/>
      <c r="DJO3" s="7"/>
      <c r="DJP3" s="7"/>
      <c r="DJQ3" s="7"/>
      <c r="DJR3" s="7"/>
      <c r="DJS3" s="7"/>
      <c r="DJT3" s="7"/>
      <c r="DJU3" s="7"/>
      <c r="DJV3" s="7"/>
      <c r="DJW3" s="7"/>
      <c r="DJX3" s="7"/>
      <c r="DJY3" s="7"/>
      <c r="DJZ3" s="7"/>
      <c r="DKA3" s="7"/>
      <c r="DKB3" s="7"/>
      <c r="DKC3" s="7"/>
      <c r="DKD3" s="7"/>
      <c r="DKE3" s="7"/>
      <c r="DKF3" s="7"/>
      <c r="DKG3" s="7"/>
      <c r="DKH3" s="7"/>
      <c r="DKI3" s="7"/>
      <c r="DKJ3" s="7"/>
      <c r="DKK3" s="7"/>
      <c r="DKL3" s="7"/>
      <c r="DKM3" s="7"/>
      <c r="DKN3" s="7"/>
      <c r="DKO3" s="7"/>
      <c r="DKP3" s="7"/>
      <c r="DKQ3" s="7"/>
      <c r="DKR3" s="7"/>
      <c r="DKS3" s="7"/>
      <c r="DKT3" s="7"/>
      <c r="DKU3" s="7"/>
      <c r="DKV3" s="7"/>
      <c r="DKW3" s="7"/>
      <c r="DKX3" s="7"/>
      <c r="DKY3" s="7"/>
      <c r="DKZ3" s="7"/>
      <c r="DLA3" s="7"/>
      <c r="DLB3" s="7"/>
      <c r="DLC3" s="7"/>
      <c r="DLD3" s="7"/>
      <c r="DLE3" s="7"/>
      <c r="DLF3" s="7"/>
      <c r="DLG3" s="7"/>
      <c r="DLH3" s="7"/>
      <c r="DLI3" s="7"/>
      <c r="DLJ3" s="7"/>
      <c r="DLK3" s="7"/>
      <c r="DLL3" s="7"/>
      <c r="DLM3" s="7"/>
      <c r="DLN3" s="7"/>
      <c r="DLO3" s="7"/>
      <c r="DLP3" s="7"/>
      <c r="DLQ3" s="7"/>
      <c r="DLR3" s="7"/>
      <c r="DLS3" s="7"/>
      <c r="DLT3" s="7"/>
      <c r="DLU3" s="7"/>
      <c r="DLV3" s="7"/>
      <c r="DLW3" s="7"/>
      <c r="DLX3" s="7"/>
      <c r="DLY3" s="7"/>
      <c r="DLZ3" s="7"/>
      <c r="DMA3" s="7"/>
      <c r="DMB3" s="7"/>
      <c r="DMC3" s="7"/>
      <c r="DMD3" s="7"/>
      <c r="DME3" s="7"/>
      <c r="DMF3" s="7"/>
      <c r="DMG3" s="7"/>
      <c r="DMH3" s="7"/>
      <c r="DMI3" s="7"/>
      <c r="DMJ3" s="7"/>
      <c r="DMK3" s="7"/>
      <c r="DML3" s="7"/>
      <c r="DMM3" s="7"/>
      <c r="DMN3" s="7"/>
      <c r="DMO3" s="7"/>
      <c r="DMP3" s="7"/>
      <c r="DMQ3" s="7"/>
      <c r="DMR3" s="7"/>
      <c r="DMS3" s="7"/>
      <c r="DMT3" s="7"/>
      <c r="DMU3" s="7"/>
      <c r="DMV3" s="7"/>
      <c r="DMW3" s="7"/>
      <c r="DMX3" s="7"/>
      <c r="DMY3" s="7"/>
      <c r="DMZ3" s="7"/>
      <c r="DNA3" s="7"/>
      <c r="DNB3" s="7"/>
      <c r="DNC3" s="7"/>
      <c r="DND3" s="7"/>
      <c r="DNE3" s="7"/>
      <c r="DNF3" s="7"/>
      <c r="DNG3" s="7"/>
      <c r="DNH3" s="7"/>
      <c r="DNI3" s="7"/>
      <c r="DNJ3" s="7"/>
      <c r="DNK3" s="7"/>
      <c r="DNL3" s="7"/>
      <c r="DNM3" s="7"/>
      <c r="DNN3" s="7"/>
      <c r="DNO3" s="7"/>
      <c r="DNP3" s="7"/>
      <c r="DNQ3" s="7"/>
      <c r="DNR3" s="7"/>
      <c r="DNS3" s="7"/>
      <c r="DNT3" s="7"/>
      <c r="DNU3" s="7"/>
      <c r="DNV3" s="7"/>
      <c r="DNW3" s="7"/>
      <c r="DNX3" s="7"/>
      <c r="DNY3" s="7"/>
      <c r="DNZ3" s="7"/>
      <c r="DOA3" s="7"/>
      <c r="DOB3" s="7"/>
      <c r="DOC3" s="7"/>
      <c r="DOD3" s="7"/>
      <c r="DOE3" s="7"/>
      <c r="DOF3" s="7"/>
      <c r="DOG3" s="7"/>
      <c r="DOH3" s="7"/>
      <c r="DOI3" s="7"/>
      <c r="DOJ3" s="7"/>
      <c r="DOK3" s="7"/>
      <c r="DOL3" s="7"/>
      <c r="DOM3" s="7"/>
      <c r="DON3" s="7"/>
      <c r="DOO3" s="7"/>
      <c r="DOP3" s="7"/>
      <c r="DOQ3" s="7"/>
      <c r="DOR3" s="7"/>
      <c r="DOS3" s="7"/>
      <c r="DOT3" s="7"/>
      <c r="DOU3" s="7"/>
      <c r="DOV3" s="7"/>
      <c r="DOW3" s="7"/>
      <c r="DOX3" s="7"/>
      <c r="DOY3" s="7"/>
      <c r="DOZ3" s="7"/>
      <c r="DPA3" s="7"/>
      <c r="DPB3" s="7"/>
      <c r="DPC3" s="7"/>
      <c r="DPD3" s="7"/>
      <c r="DPE3" s="7"/>
      <c r="DPF3" s="7"/>
      <c r="DPG3" s="7"/>
      <c r="DPH3" s="7"/>
      <c r="DPI3" s="7"/>
      <c r="DPJ3" s="7"/>
      <c r="DPK3" s="7"/>
      <c r="DPL3" s="7"/>
      <c r="DPM3" s="7"/>
      <c r="DPN3" s="7"/>
      <c r="DPO3" s="7"/>
      <c r="DPP3" s="7"/>
      <c r="DPQ3" s="7"/>
      <c r="DPR3" s="7"/>
      <c r="DPS3" s="7"/>
      <c r="DPT3" s="7"/>
      <c r="DPU3" s="7"/>
      <c r="DPV3" s="7"/>
      <c r="DPW3" s="7"/>
      <c r="DPX3" s="7"/>
      <c r="DPY3" s="7"/>
      <c r="DPZ3" s="7"/>
      <c r="DQA3" s="7"/>
      <c r="DQB3" s="7"/>
      <c r="DQC3" s="7"/>
      <c r="DQD3" s="7"/>
      <c r="DQE3" s="7"/>
      <c r="DQF3" s="7"/>
      <c r="DQG3" s="7"/>
      <c r="DQH3" s="7"/>
      <c r="DQI3" s="7"/>
      <c r="DQJ3" s="7"/>
      <c r="DQK3" s="7"/>
      <c r="DQL3" s="7"/>
      <c r="DQM3" s="7"/>
      <c r="DQN3" s="7"/>
      <c r="DQO3" s="7"/>
      <c r="DQP3" s="7"/>
      <c r="DQQ3" s="7"/>
      <c r="DQR3" s="7"/>
      <c r="DQS3" s="7"/>
      <c r="DQT3" s="7"/>
      <c r="DQU3" s="7"/>
      <c r="DQV3" s="7"/>
      <c r="DQW3" s="7"/>
      <c r="DQX3" s="7"/>
      <c r="DQY3" s="7"/>
      <c r="DQZ3" s="7"/>
      <c r="DRA3" s="7"/>
      <c r="DRB3" s="7"/>
      <c r="DRC3" s="7"/>
      <c r="DRD3" s="7"/>
      <c r="DRE3" s="7"/>
      <c r="DRF3" s="7"/>
      <c r="DRG3" s="7"/>
      <c r="DRH3" s="7"/>
      <c r="DRI3" s="7"/>
      <c r="DRJ3" s="7"/>
      <c r="DRK3" s="7"/>
      <c r="DRL3" s="7"/>
      <c r="DRM3" s="7"/>
      <c r="DRN3" s="7"/>
      <c r="DRO3" s="7"/>
      <c r="DRP3" s="7"/>
      <c r="DRQ3" s="7"/>
      <c r="DRR3" s="7"/>
      <c r="DRS3" s="7"/>
      <c r="DRT3" s="7"/>
      <c r="DRU3" s="7"/>
      <c r="DRV3" s="7"/>
      <c r="DRW3" s="7"/>
      <c r="DRX3" s="7"/>
      <c r="DRY3" s="7"/>
      <c r="DRZ3" s="7"/>
      <c r="DSA3" s="7"/>
      <c r="DSB3" s="7"/>
      <c r="DSC3" s="7"/>
      <c r="DSD3" s="7"/>
      <c r="DSE3" s="7"/>
      <c r="DSF3" s="7"/>
      <c r="DSG3" s="7"/>
      <c r="DSH3" s="7"/>
      <c r="DSI3" s="7"/>
      <c r="DSJ3" s="7"/>
      <c r="DSK3" s="7"/>
      <c r="DSL3" s="7"/>
      <c r="DSM3" s="7"/>
      <c r="DSN3" s="7"/>
      <c r="DSO3" s="7"/>
      <c r="DSP3" s="7"/>
      <c r="DSQ3" s="7"/>
      <c r="DSR3" s="7"/>
      <c r="DSS3" s="7"/>
      <c r="DST3" s="7"/>
      <c r="DSU3" s="7"/>
      <c r="DSV3" s="7"/>
      <c r="DSW3" s="7"/>
      <c r="DSX3" s="7"/>
      <c r="DSY3" s="7"/>
      <c r="DSZ3" s="7"/>
      <c r="DTA3" s="7"/>
      <c r="DTB3" s="7"/>
      <c r="DTC3" s="7"/>
      <c r="DTD3" s="7"/>
      <c r="DTE3" s="7"/>
      <c r="DTF3" s="7"/>
      <c r="DTG3" s="7"/>
      <c r="DTH3" s="7"/>
      <c r="DTI3" s="7"/>
      <c r="DTJ3" s="7"/>
      <c r="DTK3" s="7"/>
      <c r="DTL3" s="7"/>
      <c r="DTM3" s="7"/>
      <c r="DTN3" s="7"/>
      <c r="DTO3" s="7"/>
      <c r="DTP3" s="7"/>
      <c r="DTQ3" s="7"/>
      <c r="DTR3" s="7"/>
      <c r="DTS3" s="7"/>
      <c r="DTT3" s="7"/>
      <c r="DTU3" s="7"/>
      <c r="DTV3" s="7"/>
      <c r="DTW3" s="7"/>
      <c r="DTX3" s="7"/>
      <c r="DTY3" s="7"/>
      <c r="DTZ3" s="7"/>
      <c r="DUA3" s="7"/>
      <c r="DUB3" s="7"/>
      <c r="DUC3" s="7"/>
      <c r="DUD3" s="7"/>
      <c r="DUE3" s="7"/>
      <c r="DUF3" s="7"/>
      <c r="DUG3" s="7"/>
      <c r="DUH3" s="7"/>
      <c r="DUI3" s="7"/>
      <c r="DUJ3" s="7"/>
      <c r="DUK3" s="7"/>
      <c r="DUL3" s="7"/>
      <c r="DUM3" s="7"/>
      <c r="DUN3" s="7"/>
      <c r="DUO3" s="7"/>
      <c r="DUP3" s="7"/>
      <c r="DUQ3" s="7"/>
      <c r="DUR3" s="7"/>
      <c r="DUS3" s="7"/>
      <c r="DUT3" s="7"/>
      <c r="DUU3" s="7"/>
      <c r="DUV3" s="7"/>
      <c r="DUW3" s="7"/>
      <c r="DUX3" s="7"/>
      <c r="DUY3" s="7"/>
      <c r="DUZ3" s="7"/>
      <c r="DVA3" s="7"/>
      <c r="DVB3" s="7"/>
      <c r="DVC3" s="7"/>
      <c r="DVD3" s="7"/>
      <c r="DVE3" s="7"/>
      <c r="DVF3" s="7"/>
      <c r="DVG3" s="7"/>
      <c r="DVH3" s="7"/>
      <c r="DVI3" s="7"/>
      <c r="DVJ3" s="7"/>
      <c r="DVK3" s="7"/>
      <c r="DVL3" s="7"/>
      <c r="DVM3" s="7"/>
      <c r="DVN3" s="7"/>
      <c r="DVO3" s="7"/>
      <c r="DVP3" s="7"/>
      <c r="DVQ3" s="7"/>
      <c r="DVR3" s="7"/>
      <c r="DVS3" s="7"/>
      <c r="DVT3" s="7"/>
      <c r="DVU3" s="7"/>
      <c r="DVV3" s="7"/>
      <c r="DVW3" s="7"/>
      <c r="DVX3" s="7"/>
      <c r="DVY3" s="7"/>
      <c r="DVZ3" s="7"/>
      <c r="DWA3" s="7"/>
      <c r="DWB3" s="7"/>
      <c r="DWC3" s="7"/>
      <c r="DWD3" s="7"/>
      <c r="DWE3" s="7"/>
      <c r="DWF3" s="7"/>
      <c r="DWG3" s="7"/>
      <c r="DWH3" s="7"/>
      <c r="DWI3" s="7"/>
      <c r="DWJ3" s="7"/>
      <c r="DWK3" s="7"/>
      <c r="DWL3" s="7"/>
      <c r="DWM3" s="7"/>
      <c r="DWN3" s="7"/>
      <c r="DWO3" s="7"/>
      <c r="DWP3" s="7"/>
      <c r="DWQ3" s="7"/>
      <c r="DWR3" s="7"/>
      <c r="DWS3" s="7"/>
      <c r="DWT3" s="7"/>
      <c r="DWU3" s="7"/>
      <c r="DWV3" s="7"/>
      <c r="DWW3" s="7"/>
      <c r="DWX3" s="7"/>
      <c r="DWY3" s="7"/>
      <c r="DWZ3" s="7"/>
      <c r="DXA3" s="7"/>
      <c r="DXB3" s="7"/>
      <c r="DXC3" s="7"/>
      <c r="DXD3" s="7"/>
      <c r="DXE3" s="7"/>
      <c r="DXF3" s="7"/>
      <c r="DXG3" s="7"/>
      <c r="DXH3" s="7"/>
      <c r="DXI3" s="7"/>
      <c r="DXJ3" s="7"/>
      <c r="DXK3" s="7"/>
      <c r="DXL3" s="7"/>
      <c r="DXM3" s="7"/>
      <c r="DXN3" s="7"/>
      <c r="DXO3" s="7"/>
      <c r="DXP3" s="7"/>
      <c r="DXQ3" s="7"/>
      <c r="DXR3" s="7"/>
      <c r="DXS3" s="7"/>
      <c r="DXT3" s="7"/>
      <c r="DXU3" s="7"/>
      <c r="DXV3" s="7"/>
      <c r="DXW3" s="7"/>
      <c r="DXX3" s="7"/>
      <c r="DXY3" s="7"/>
      <c r="DXZ3" s="7"/>
      <c r="DYA3" s="7"/>
      <c r="DYB3" s="7"/>
      <c r="DYC3" s="7"/>
      <c r="DYD3" s="7"/>
      <c r="DYE3" s="7"/>
      <c r="DYF3" s="7"/>
      <c r="DYG3" s="7"/>
      <c r="DYH3" s="7"/>
      <c r="DYI3" s="7"/>
      <c r="DYJ3" s="7"/>
      <c r="DYK3" s="7"/>
      <c r="DYL3" s="7"/>
      <c r="DYM3" s="7"/>
      <c r="DYN3" s="7"/>
      <c r="DYO3" s="7"/>
      <c r="DYP3" s="7"/>
      <c r="DYQ3" s="7"/>
      <c r="DYR3" s="7"/>
      <c r="DYS3" s="7"/>
      <c r="DYT3" s="7"/>
      <c r="DYU3" s="7"/>
      <c r="DYV3" s="7"/>
      <c r="DYW3" s="7"/>
      <c r="DYX3" s="7"/>
      <c r="DYY3" s="7"/>
      <c r="DYZ3" s="7"/>
      <c r="DZA3" s="7"/>
      <c r="DZB3" s="7"/>
      <c r="DZC3" s="7"/>
      <c r="DZD3" s="7"/>
      <c r="DZE3" s="7"/>
      <c r="DZF3" s="7"/>
      <c r="DZG3" s="7"/>
      <c r="DZH3" s="7"/>
      <c r="DZI3" s="7"/>
      <c r="DZJ3" s="7"/>
      <c r="DZK3" s="7"/>
      <c r="DZL3" s="7"/>
      <c r="DZM3" s="7"/>
      <c r="DZN3" s="7"/>
      <c r="DZO3" s="7"/>
      <c r="DZP3" s="7"/>
      <c r="DZQ3" s="7"/>
      <c r="DZR3" s="7"/>
      <c r="DZS3" s="7"/>
      <c r="DZT3" s="7"/>
      <c r="DZU3" s="7"/>
      <c r="DZV3" s="7"/>
      <c r="DZW3" s="7"/>
      <c r="DZX3" s="7"/>
      <c r="DZY3" s="7"/>
      <c r="DZZ3" s="7"/>
      <c r="EAA3" s="7"/>
      <c r="EAB3" s="7"/>
      <c r="EAC3" s="7"/>
      <c r="EAD3" s="7"/>
      <c r="EAE3" s="7"/>
      <c r="EAF3" s="7"/>
      <c r="EAG3" s="7"/>
      <c r="EAH3" s="7"/>
      <c r="EAI3" s="7"/>
      <c r="EAJ3" s="7"/>
      <c r="EAK3" s="7"/>
      <c r="EAL3" s="7"/>
      <c r="EAM3" s="7"/>
      <c r="EAN3" s="7"/>
      <c r="EAO3" s="7"/>
      <c r="EAP3" s="7"/>
      <c r="EAQ3" s="7"/>
      <c r="EAR3" s="7"/>
      <c r="EAS3" s="7"/>
      <c r="EAT3" s="7"/>
      <c r="EAU3" s="7"/>
      <c r="EAV3" s="7"/>
      <c r="EAW3" s="7"/>
      <c r="EAX3" s="7"/>
      <c r="EAY3" s="7"/>
      <c r="EAZ3" s="7"/>
      <c r="EBA3" s="7"/>
      <c r="EBB3" s="7"/>
      <c r="EBC3" s="7"/>
      <c r="EBD3" s="7"/>
      <c r="EBE3" s="7"/>
      <c r="EBF3" s="7"/>
      <c r="EBG3" s="7"/>
      <c r="EBH3" s="7"/>
      <c r="EBI3" s="7"/>
      <c r="EBJ3" s="7"/>
      <c r="EBK3" s="7"/>
      <c r="EBL3" s="7"/>
      <c r="EBM3" s="7"/>
      <c r="EBN3" s="7"/>
      <c r="EBO3" s="7"/>
      <c r="EBP3" s="7"/>
      <c r="EBQ3" s="7"/>
      <c r="EBR3" s="7"/>
      <c r="EBS3" s="7"/>
      <c r="EBT3" s="7"/>
      <c r="EBU3" s="7"/>
      <c r="EBV3" s="7"/>
      <c r="EBW3" s="7"/>
      <c r="EBX3" s="7"/>
      <c r="EBY3" s="7"/>
      <c r="EBZ3" s="7"/>
      <c r="ECA3" s="7"/>
      <c r="ECB3" s="7"/>
      <c r="ECC3" s="7"/>
      <c r="ECD3" s="7"/>
      <c r="ECE3" s="7"/>
      <c r="ECF3" s="7"/>
      <c r="ECG3" s="7"/>
      <c r="ECH3" s="7"/>
      <c r="ECI3" s="7"/>
      <c r="ECJ3" s="7"/>
      <c r="ECK3" s="7"/>
      <c r="ECL3" s="7"/>
      <c r="ECM3" s="7"/>
      <c r="ECN3" s="7"/>
      <c r="ECO3" s="7"/>
      <c r="ECP3" s="7"/>
      <c r="ECQ3" s="7"/>
      <c r="ECR3" s="7"/>
      <c r="ECS3" s="7"/>
      <c r="ECT3" s="7"/>
      <c r="ECU3" s="7"/>
      <c r="ECV3" s="7"/>
      <c r="ECW3" s="7"/>
      <c r="ECX3" s="7"/>
      <c r="ECY3" s="7"/>
      <c r="ECZ3" s="7"/>
      <c r="EDA3" s="7"/>
      <c r="EDB3" s="7"/>
      <c r="EDC3" s="7"/>
      <c r="EDD3" s="7"/>
      <c r="EDE3" s="7"/>
      <c r="EDF3" s="7"/>
      <c r="EDG3" s="7"/>
      <c r="EDH3" s="7"/>
      <c r="EDI3" s="7"/>
      <c r="EDJ3" s="7"/>
      <c r="EDK3" s="7"/>
      <c r="EDL3" s="7"/>
      <c r="EDM3" s="7"/>
      <c r="EDN3" s="7"/>
      <c r="EDO3" s="7"/>
      <c r="EDP3" s="7"/>
      <c r="EDQ3" s="7"/>
      <c r="EDR3" s="7"/>
      <c r="EDS3" s="7"/>
      <c r="EDT3" s="7"/>
      <c r="EDU3" s="7"/>
      <c r="EDV3" s="7"/>
      <c r="EDW3" s="7"/>
      <c r="EDX3" s="7"/>
      <c r="EDY3" s="7"/>
      <c r="EDZ3" s="7"/>
      <c r="EEA3" s="7"/>
      <c r="EEB3" s="7"/>
      <c r="EEC3" s="7"/>
      <c r="EED3" s="7"/>
      <c r="EEE3" s="7"/>
      <c r="EEF3" s="7"/>
      <c r="EEG3" s="7"/>
      <c r="EEH3" s="7"/>
      <c r="EEI3" s="7"/>
      <c r="EEJ3" s="7"/>
      <c r="EEK3" s="7"/>
      <c r="EEL3" s="7"/>
      <c r="EEM3" s="7"/>
      <c r="EEN3" s="7"/>
      <c r="EEO3" s="7"/>
      <c r="EEP3" s="7"/>
      <c r="EEQ3" s="7"/>
      <c r="EER3" s="7"/>
      <c r="EES3" s="7"/>
      <c r="EET3" s="7"/>
      <c r="EEU3" s="7"/>
      <c r="EEV3" s="7"/>
      <c r="EEW3" s="7"/>
      <c r="EEX3" s="7"/>
      <c r="EEY3" s="7"/>
      <c r="EEZ3" s="7"/>
      <c r="EFA3" s="7"/>
      <c r="EFB3" s="7"/>
      <c r="EFC3" s="7"/>
      <c r="EFD3" s="7"/>
      <c r="EFE3" s="7"/>
      <c r="EFF3" s="7"/>
      <c r="EFG3" s="7"/>
      <c r="EFH3" s="7"/>
      <c r="EFI3" s="7"/>
      <c r="EFJ3" s="7"/>
      <c r="EFK3" s="7"/>
      <c r="EFL3" s="7"/>
      <c r="EFM3" s="7"/>
      <c r="EFN3" s="7"/>
      <c r="EFO3" s="7"/>
      <c r="EFP3" s="7"/>
      <c r="EFQ3" s="7"/>
      <c r="EFR3" s="7"/>
      <c r="EFS3" s="7"/>
      <c r="EFT3" s="7"/>
      <c r="EFU3" s="7"/>
      <c r="EFV3" s="7"/>
      <c r="EFW3" s="7"/>
      <c r="EFX3" s="7"/>
      <c r="EFY3" s="7"/>
      <c r="EFZ3" s="7"/>
      <c r="EGA3" s="7"/>
      <c r="EGB3" s="7"/>
      <c r="EGC3" s="7"/>
      <c r="EGD3" s="7"/>
      <c r="EGE3" s="7"/>
      <c r="EGF3" s="7"/>
      <c r="EGG3" s="7"/>
      <c r="EGH3" s="7"/>
      <c r="EGI3" s="7"/>
      <c r="EGJ3" s="7"/>
      <c r="EGK3" s="7"/>
      <c r="EGL3" s="7"/>
      <c r="EGM3" s="7"/>
      <c r="EGN3" s="7"/>
      <c r="EGO3" s="7"/>
      <c r="EGP3" s="7"/>
      <c r="EGQ3" s="7"/>
      <c r="EGR3" s="7"/>
      <c r="EGS3" s="7"/>
      <c r="EGT3" s="7"/>
      <c r="EGU3" s="7"/>
      <c r="EGV3" s="7"/>
      <c r="EGW3" s="7"/>
      <c r="EGX3" s="7"/>
      <c r="EGY3" s="7"/>
      <c r="EGZ3" s="7"/>
      <c r="EHA3" s="7"/>
      <c r="EHB3" s="7"/>
      <c r="EHC3" s="7"/>
      <c r="EHD3" s="7"/>
      <c r="EHE3" s="7"/>
      <c r="EHF3" s="7"/>
      <c r="EHG3" s="7"/>
      <c r="EHH3" s="7"/>
      <c r="EHI3" s="7"/>
      <c r="EHJ3" s="7"/>
      <c r="EHK3" s="7"/>
      <c r="EHL3" s="7"/>
      <c r="EHM3" s="7"/>
      <c r="EHN3" s="7"/>
      <c r="EHO3" s="7"/>
      <c r="EHP3" s="7"/>
      <c r="EHQ3" s="7"/>
      <c r="EHR3" s="7"/>
      <c r="EHS3" s="7"/>
      <c r="EHT3" s="7"/>
      <c r="EHU3" s="7"/>
      <c r="EHV3" s="7"/>
      <c r="EHW3" s="7"/>
      <c r="EHX3" s="7"/>
      <c r="EHY3" s="7"/>
      <c r="EHZ3" s="7"/>
      <c r="EIA3" s="7"/>
      <c r="EIB3" s="7"/>
      <c r="EIC3" s="7"/>
      <c r="EID3" s="7"/>
      <c r="EIE3" s="7"/>
      <c r="EIF3" s="7"/>
      <c r="EIG3" s="7"/>
      <c r="EIH3" s="7"/>
      <c r="EII3" s="7"/>
      <c r="EIJ3" s="7"/>
      <c r="EIK3" s="7"/>
      <c r="EIL3" s="7"/>
      <c r="EIM3" s="7"/>
      <c r="EIN3" s="7"/>
      <c r="EIO3" s="7"/>
      <c r="EIP3" s="7"/>
      <c r="EIQ3" s="7"/>
      <c r="EIR3" s="7"/>
      <c r="EIS3" s="7"/>
      <c r="EIT3" s="7"/>
      <c r="EIU3" s="7"/>
      <c r="EIV3" s="7"/>
      <c r="EIW3" s="7"/>
      <c r="EIX3" s="7"/>
      <c r="EIY3" s="7"/>
      <c r="EIZ3" s="7"/>
      <c r="EJA3" s="7"/>
      <c r="EJB3" s="7"/>
      <c r="EJC3" s="7"/>
      <c r="EJD3" s="7"/>
      <c r="EJE3" s="7"/>
      <c r="EJF3" s="7"/>
      <c r="EJG3" s="7"/>
      <c r="EJH3" s="7"/>
      <c r="EJI3" s="7"/>
      <c r="EJJ3" s="7"/>
      <c r="EJK3" s="7"/>
      <c r="EJL3" s="7"/>
      <c r="EJM3" s="7"/>
      <c r="EJN3" s="7"/>
      <c r="EJO3" s="7"/>
      <c r="EJP3" s="7"/>
      <c r="EJQ3" s="7"/>
      <c r="EJR3" s="7"/>
      <c r="EJS3" s="7"/>
      <c r="EJT3" s="7"/>
      <c r="EJU3" s="7"/>
      <c r="EJV3" s="7"/>
      <c r="EJW3" s="7"/>
      <c r="EJX3" s="7"/>
      <c r="EJY3" s="7"/>
      <c r="EJZ3" s="7"/>
      <c r="EKA3" s="7"/>
      <c r="EKB3" s="7"/>
      <c r="EKC3" s="7"/>
      <c r="EKD3" s="7"/>
      <c r="EKE3" s="7"/>
      <c r="EKF3" s="7"/>
      <c r="EKG3" s="7"/>
      <c r="EKH3" s="7"/>
      <c r="EKI3" s="7"/>
      <c r="EKJ3" s="7"/>
      <c r="EKK3" s="7"/>
      <c r="EKL3" s="7"/>
      <c r="EKM3" s="7"/>
      <c r="EKN3" s="7"/>
      <c r="EKO3" s="7"/>
      <c r="EKP3" s="7"/>
      <c r="EKQ3" s="7"/>
      <c r="EKR3" s="7"/>
      <c r="EKS3" s="7"/>
      <c r="EKT3" s="7"/>
      <c r="EKU3" s="7"/>
      <c r="EKV3" s="7"/>
      <c r="EKW3" s="7"/>
      <c r="EKX3" s="7"/>
      <c r="EKY3" s="7"/>
      <c r="EKZ3" s="7"/>
      <c r="ELA3" s="7"/>
      <c r="ELB3" s="7"/>
      <c r="ELC3" s="7"/>
      <c r="ELD3" s="7"/>
      <c r="ELE3" s="7"/>
      <c r="ELF3" s="7"/>
      <c r="ELG3" s="7"/>
      <c r="ELH3" s="7"/>
      <c r="ELI3" s="7"/>
      <c r="ELJ3" s="7"/>
      <c r="ELK3" s="7"/>
      <c r="ELL3" s="7"/>
      <c r="ELM3" s="7"/>
      <c r="ELN3" s="7"/>
      <c r="ELO3" s="7"/>
      <c r="ELP3" s="7"/>
      <c r="ELQ3" s="7"/>
      <c r="ELR3" s="7"/>
      <c r="ELS3" s="7"/>
      <c r="ELT3" s="7"/>
      <c r="ELU3" s="7"/>
      <c r="ELV3" s="7"/>
      <c r="ELW3" s="7"/>
      <c r="ELX3" s="7"/>
      <c r="ELY3" s="7"/>
      <c r="ELZ3" s="7"/>
      <c r="EMA3" s="7"/>
      <c r="EMB3" s="7"/>
      <c r="EMC3" s="7"/>
      <c r="EMD3" s="7"/>
      <c r="EME3" s="7"/>
      <c r="EMF3" s="7"/>
      <c r="EMG3" s="7"/>
      <c r="EMH3" s="7"/>
      <c r="EMI3" s="7"/>
      <c r="EMJ3" s="7"/>
      <c r="EMK3" s="7"/>
      <c r="EML3" s="7"/>
      <c r="EMM3" s="7"/>
      <c r="EMN3" s="7"/>
      <c r="EMO3" s="7"/>
      <c r="EMP3" s="7"/>
      <c r="EMQ3" s="7"/>
      <c r="EMR3" s="7"/>
      <c r="EMS3" s="7"/>
      <c r="EMT3" s="7"/>
      <c r="EMU3" s="7"/>
      <c r="EMV3" s="7"/>
      <c r="EMW3" s="7"/>
      <c r="EMX3" s="7"/>
      <c r="EMY3" s="7"/>
      <c r="EMZ3" s="7"/>
      <c r="ENA3" s="7"/>
      <c r="ENB3" s="7"/>
      <c r="ENC3" s="7"/>
      <c r="END3" s="7"/>
      <c r="ENE3" s="7"/>
      <c r="ENF3" s="7"/>
      <c r="ENG3" s="7"/>
      <c r="ENH3" s="7"/>
      <c r="ENI3" s="7"/>
      <c r="ENJ3" s="7"/>
      <c r="ENK3" s="7"/>
      <c r="ENL3" s="7"/>
      <c r="ENM3" s="7"/>
      <c r="ENN3" s="7"/>
      <c r="ENO3" s="7"/>
      <c r="ENP3" s="7"/>
      <c r="ENQ3" s="7"/>
      <c r="ENR3" s="7"/>
      <c r="ENS3" s="7"/>
      <c r="ENT3" s="7"/>
      <c r="ENU3" s="7"/>
      <c r="ENV3" s="7"/>
      <c r="ENW3" s="7"/>
      <c r="ENX3" s="7"/>
      <c r="ENY3" s="7"/>
      <c r="ENZ3" s="7"/>
      <c r="EOA3" s="7"/>
      <c r="EOB3" s="7"/>
      <c r="EOC3" s="7"/>
      <c r="EOD3" s="7"/>
      <c r="EOE3" s="7"/>
      <c r="EOF3" s="7"/>
      <c r="EOG3" s="7"/>
      <c r="EOH3" s="7"/>
      <c r="EOI3" s="7"/>
      <c r="EOJ3" s="7"/>
      <c r="EOK3" s="7"/>
      <c r="EOL3" s="7"/>
      <c r="EOM3" s="7"/>
      <c r="EON3" s="7"/>
      <c r="EOO3" s="7"/>
      <c r="EOP3" s="7"/>
      <c r="EOQ3" s="7"/>
      <c r="EOR3" s="7"/>
      <c r="EOS3" s="7"/>
      <c r="EOT3" s="7"/>
      <c r="EOU3" s="7"/>
      <c r="EOV3" s="7"/>
      <c r="EOW3" s="7"/>
      <c r="EOX3" s="7"/>
      <c r="EOY3" s="7"/>
      <c r="EOZ3" s="7"/>
      <c r="EPA3" s="7"/>
      <c r="EPB3" s="7"/>
      <c r="EPC3" s="7"/>
      <c r="EPD3" s="7"/>
      <c r="EPE3" s="7"/>
      <c r="EPF3" s="7"/>
      <c r="EPG3" s="7"/>
      <c r="EPH3" s="7"/>
      <c r="EPI3" s="7"/>
      <c r="EPJ3" s="7"/>
      <c r="EPK3" s="7"/>
      <c r="EPL3" s="7"/>
      <c r="EPM3" s="7"/>
      <c r="EPN3" s="7"/>
      <c r="EPO3" s="7"/>
      <c r="EPP3" s="7"/>
      <c r="EPQ3" s="7"/>
      <c r="EPR3" s="7"/>
      <c r="EPS3" s="7"/>
      <c r="EPT3" s="7"/>
      <c r="EPU3" s="7"/>
      <c r="EPV3" s="7"/>
      <c r="EPW3" s="7"/>
      <c r="EPX3" s="7"/>
      <c r="EPY3" s="7"/>
      <c r="EPZ3" s="7"/>
      <c r="EQA3" s="7"/>
      <c r="EQB3" s="7"/>
      <c r="EQC3" s="7"/>
      <c r="EQD3" s="7"/>
      <c r="EQE3" s="7"/>
      <c r="EQF3" s="7"/>
      <c r="EQG3" s="7"/>
      <c r="EQH3" s="7"/>
      <c r="EQI3" s="7"/>
      <c r="EQJ3" s="7"/>
      <c r="EQK3" s="7"/>
      <c r="EQL3" s="7"/>
      <c r="EQM3" s="7"/>
      <c r="EQN3" s="7"/>
      <c r="EQO3" s="7"/>
      <c r="EQP3" s="7"/>
      <c r="EQQ3" s="7"/>
      <c r="EQR3" s="7"/>
      <c r="EQS3" s="7"/>
      <c r="EQT3" s="7"/>
      <c r="EQU3" s="7"/>
      <c r="EQV3" s="7"/>
      <c r="EQW3" s="7"/>
      <c r="EQX3" s="7"/>
      <c r="EQY3" s="7"/>
      <c r="EQZ3" s="7"/>
      <c r="ERA3" s="7"/>
      <c r="ERB3" s="7"/>
      <c r="ERC3" s="7"/>
      <c r="ERD3" s="7"/>
      <c r="ERE3" s="7"/>
      <c r="ERF3" s="7"/>
      <c r="ERG3" s="7"/>
      <c r="ERH3" s="7"/>
      <c r="ERI3" s="7"/>
      <c r="ERJ3" s="7"/>
      <c r="ERK3" s="7"/>
      <c r="ERL3" s="7"/>
      <c r="ERM3" s="7"/>
      <c r="ERN3" s="7"/>
      <c r="ERO3" s="7"/>
      <c r="ERP3" s="7"/>
      <c r="ERQ3" s="7"/>
      <c r="ERR3" s="7"/>
      <c r="ERS3" s="7"/>
      <c r="ERT3" s="7"/>
      <c r="ERU3" s="7"/>
      <c r="ERV3" s="7"/>
      <c r="ERW3" s="7"/>
      <c r="ERX3" s="7"/>
      <c r="ERY3" s="7"/>
      <c r="ERZ3" s="7"/>
      <c r="ESA3" s="7"/>
      <c r="ESB3" s="7"/>
      <c r="ESC3" s="7"/>
      <c r="ESD3" s="7"/>
      <c r="ESE3" s="7"/>
      <c r="ESF3" s="7"/>
      <c r="ESG3" s="7"/>
      <c r="ESH3" s="7"/>
      <c r="ESI3" s="7"/>
      <c r="ESJ3" s="7"/>
      <c r="ESK3" s="7"/>
      <c r="ESL3" s="7"/>
      <c r="ESM3" s="7"/>
      <c r="ESN3" s="7"/>
      <c r="ESO3" s="7"/>
      <c r="ESP3" s="7"/>
      <c r="ESQ3" s="7"/>
      <c r="ESR3" s="7"/>
      <c r="ESS3" s="7"/>
      <c r="EST3" s="7"/>
      <c r="ESU3" s="7"/>
      <c r="ESV3" s="7"/>
      <c r="ESW3" s="7"/>
      <c r="ESX3" s="7"/>
      <c r="ESY3" s="7"/>
      <c r="ESZ3" s="7"/>
      <c r="ETA3" s="7"/>
      <c r="ETB3" s="7"/>
      <c r="ETC3" s="7"/>
      <c r="ETD3" s="7"/>
      <c r="ETE3" s="7"/>
      <c r="ETF3" s="7"/>
      <c r="ETG3" s="7"/>
      <c r="ETH3" s="7"/>
      <c r="ETI3" s="7"/>
      <c r="ETJ3" s="7"/>
      <c r="ETK3" s="7"/>
      <c r="ETL3" s="7"/>
      <c r="ETM3" s="7"/>
      <c r="ETN3" s="7"/>
      <c r="ETO3" s="7"/>
      <c r="ETP3" s="7"/>
      <c r="ETQ3" s="7"/>
      <c r="ETR3" s="7"/>
      <c r="ETS3" s="7"/>
      <c r="ETT3" s="7"/>
      <c r="ETU3" s="7"/>
      <c r="ETV3" s="7"/>
      <c r="ETW3" s="7"/>
      <c r="ETX3" s="7"/>
      <c r="ETY3" s="7"/>
      <c r="ETZ3" s="7"/>
      <c r="EUA3" s="7"/>
      <c r="EUB3" s="7"/>
      <c r="EUC3" s="7"/>
      <c r="EUD3" s="7"/>
      <c r="EUE3" s="7"/>
      <c r="EUF3" s="7"/>
      <c r="EUG3" s="7"/>
      <c r="EUH3" s="7"/>
      <c r="EUI3" s="7"/>
      <c r="EUJ3" s="7"/>
      <c r="EUK3" s="7"/>
      <c r="EUL3" s="7"/>
      <c r="EUM3" s="7"/>
      <c r="EUN3" s="7"/>
      <c r="EUO3" s="7"/>
      <c r="EUP3" s="7"/>
      <c r="EUQ3" s="7"/>
      <c r="EUR3" s="7"/>
      <c r="EUS3" s="7"/>
      <c r="EUT3" s="7"/>
      <c r="EUU3" s="7"/>
      <c r="EUV3" s="7"/>
      <c r="EUW3" s="7"/>
      <c r="EUX3" s="7"/>
      <c r="EUY3" s="7"/>
      <c r="EUZ3" s="7"/>
      <c r="EVA3" s="7"/>
      <c r="EVB3" s="7"/>
      <c r="EVC3" s="7"/>
      <c r="EVD3" s="7"/>
      <c r="EVE3" s="7"/>
      <c r="EVF3" s="7"/>
      <c r="EVG3" s="7"/>
      <c r="EVH3" s="7"/>
      <c r="EVI3" s="7"/>
      <c r="EVJ3" s="7"/>
      <c r="EVK3" s="7"/>
      <c r="EVL3" s="7"/>
      <c r="EVM3" s="7"/>
      <c r="EVN3" s="7"/>
      <c r="EVO3" s="7"/>
      <c r="EVP3" s="7"/>
      <c r="EVQ3" s="7"/>
      <c r="EVR3" s="7"/>
      <c r="EVS3" s="7"/>
      <c r="EVT3" s="7"/>
      <c r="EVU3" s="7"/>
      <c r="EVV3" s="7"/>
      <c r="EVW3" s="7"/>
      <c r="EVX3" s="7"/>
      <c r="EVY3" s="7"/>
      <c r="EVZ3" s="7"/>
      <c r="EWA3" s="7"/>
      <c r="EWB3" s="7"/>
      <c r="EWC3" s="7"/>
      <c r="EWD3" s="7"/>
      <c r="EWE3" s="7"/>
      <c r="EWF3" s="7"/>
      <c r="EWG3" s="7"/>
      <c r="EWH3" s="7"/>
      <c r="EWI3" s="7"/>
      <c r="EWJ3" s="7"/>
      <c r="EWK3" s="7"/>
      <c r="EWL3" s="7"/>
      <c r="EWM3" s="7"/>
      <c r="EWN3" s="7"/>
      <c r="EWO3" s="7"/>
      <c r="EWP3" s="7"/>
      <c r="EWQ3" s="7"/>
      <c r="EWR3" s="7"/>
      <c r="EWS3" s="7"/>
      <c r="EWT3" s="7"/>
      <c r="EWU3" s="7"/>
      <c r="EWV3" s="7"/>
      <c r="EWW3" s="7"/>
      <c r="EWX3" s="7"/>
      <c r="EWY3" s="7"/>
      <c r="EWZ3" s="7"/>
      <c r="EXA3" s="7"/>
      <c r="EXB3" s="7"/>
      <c r="EXC3" s="7"/>
      <c r="EXD3" s="7"/>
      <c r="EXE3" s="7"/>
      <c r="EXF3" s="7"/>
      <c r="EXG3" s="7"/>
      <c r="EXH3" s="7"/>
      <c r="EXI3" s="7"/>
      <c r="EXJ3" s="7"/>
      <c r="EXK3" s="7"/>
      <c r="EXL3" s="7"/>
      <c r="EXM3" s="7"/>
      <c r="EXN3" s="7"/>
      <c r="EXO3" s="7"/>
      <c r="EXP3" s="7"/>
      <c r="EXQ3" s="7"/>
      <c r="EXR3" s="7"/>
      <c r="EXS3" s="7"/>
      <c r="EXT3" s="7"/>
      <c r="EXU3" s="7"/>
      <c r="EXV3" s="7"/>
      <c r="EXW3" s="7"/>
      <c r="EXX3" s="7"/>
      <c r="EXY3" s="7"/>
      <c r="EXZ3" s="7"/>
      <c r="EYA3" s="7"/>
      <c r="EYB3" s="7"/>
      <c r="EYC3" s="7"/>
      <c r="EYD3" s="7"/>
      <c r="EYE3" s="7"/>
      <c r="EYF3" s="7"/>
      <c r="EYG3" s="7"/>
      <c r="EYH3" s="7"/>
      <c r="EYI3" s="7"/>
      <c r="EYJ3" s="7"/>
      <c r="EYK3" s="7"/>
      <c r="EYL3" s="7"/>
      <c r="EYM3" s="7"/>
      <c r="EYN3" s="7"/>
      <c r="EYO3" s="7"/>
      <c r="EYP3" s="7"/>
      <c r="EYQ3" s="7"/>
      <c r="EYR3" s="7"/>
      <c r="EYS3" s="7"/>
      <c r="EYT3" s="7"/>
      <c r="EYU3" s="7"/>
      <c r="EYV3" s="7"/>
      <c r="EYW3" s="7"/>
      <c r="EYX3" s="7"/>
      <c r="EYY3" s="7"/>
      <c r="EYZ3" s="7"/>
      <c r="EZA3" s="7"/>
      <c r="EZB3" s="7"/>
      <c r="EZC3" s="7"/>
      <c r="EZD3" s="7"/>
      <c r="EZE3" s="7"/>
      <c r="EZF3" s="7"/>
      <c r="EZG3" s="7"/>
      <c r="EZH3" s="7"/>
      <c r="EZI3" s="7"/>
      <c r="EZJ3" s="7"/>
      <c r="EZK3" s="7"/>
      <c r="EZL3" s="7"/>
      <c r="EZM3" s="7"/>
      <c r="EZN3" s="7"/>
      <c r="EZO3" s="7"/>
      <c r="EZP3" s="7"/>
      <c r="EZQ3" s="7"/>
      <c r="EZR3" s="7"/>
      <c r="EZS3" s="7"/>
      <c r="EZT3" s="7"/>
      <c r="EZU3" s="7"/>
      <c r="EZV3" s="7"/>
      <c r="EZW3" s="7"/>
      <c r="EZX3" s="7"/>
      <c r="EZY3" s="7"/>
      <c r="EZZ3" s="7"/>
      <c r="FAA3" s="7"/>
      <c r="FAB3" s="7"/>
      <c r="FAC3" s="7"/>
      <c r="FAD3" s="7"/>
      <c r="FAE3" s="7"/>
      <c r="FAF3" s="7"/>
      <c r="FAG3" s="7"/>
      <c r="FAH3" s="7"/>
      <c r="FAI3" s="7"/>
      <c r="FAJ3" s="7"/>
      <c r="FAK3" s="7"/>
      <c r="FAL3" s="7"/>
      <c r="FAM3" s="7"/>
      <c r="FAN3" s="7"/>
      <c r="FAO3" s="7"/>
      <c r="FAP3" s="7"/>
      <c r="FAQ3" s="7"/>
      <c r="FAR3" s="7"/>
      <c r="FAS3" s="7"/>
      <c r="FAT3" s="7"/>
      <c r="FAU3" s="7"/>
      <c r="FAV3" s="7"/>
      <c r="FAW3" s="7"/>
      <c r="FAX3" s="7"/>
      <c r="FAY3" s="7"/>
      <c r="FAZ3" s="7"/>
      <c r="FBA3" s="7"/>
      <c r="FBB3" s="7"/>
      <c r="FBC3" s="7"/>
      <c r="FBD3" s="7"/>
      <c r="FBE3" s="7"/>
      <c r="FBF3" s="7"/>
      <c r="FBG3" s="7"/>
      <c r="FBH3" s="7"/>
      <c r="FBI3" s="7"/>
      <c r="FBJ3" s="7"/>
      <c r="FBK3" s="7"/>
      <c r="FBL3" s="7"/>
      <c r="FBM3" s="7"/>
      <c r="FBN3" s="7"/>
      <c r="FBO3" s="7"/>
      <c r="FBP3" s="7"/>
      <c r="FBQ3" s="7"/>
      <c r="FBR3" s="7"/>
      <c r="FBS3" s="7"/>
      <c r="FBT3" s="7"/>
      <c r="FBU3" s="7"/>
      <c r="FBV3" s="7"/>
      <c r="FBW3" s="7"/>
      <c r="FBX3" s="7"/>
      <c r="FBY3" s="7"/>
      <c r="FBZ3" s="7"/>
      <c r="FCA3" s="7"/>
      <c r="FCB3" s="7"/>
      <c r="FCC3" s="7"/>
      <c r="FCD3" s="7"/>
      <c r="FCE3" s="7"/>
      <c r="FCF3" s="7"/>
      <c r="FCG3" s="7"/>
      <c r="FCH3" s="7"/>
      <c r="FCI3" s="7"/>
      <c r="FCJ3" s="7"/>
      <c r="FCK3" s="7"/>
      <c r="FCL3" s="7"/>
      <c r="FCM3" s="7"/>
      <c r="FCN3" s="7"/>
      <c r="FCO3" s="7"/>
      <c r="FCP3" s="7"/>
      <c r="FCQ3" s="7"/>
      <c r="FCR3" s="7"/>
      <c r="FCS3" s="7"/>
      <c r="FCT3" s="7"/>
      <c r="FCU3" s="7"/>
      <c r="FCV3" s="7"/>
      <c r="FCW3" s="7"/>
      <c r="FCX3" s="7"/>
      <c r="FCY3" s="7"/>
      <c r="FCZ3" s="7"/>
      <c r="FDA3" s="7"/>
      <c r="FDB3" s="7"/>
      <c r="FDC3" s="7"/>
      <c r="FDD3" s="7"/>
      <c r="FDE3" s="7"/>
      <c r="FDF3" s="7"/>
      <c r="FDG3" s="7"/>
      <c r="FDH3" s="7"/>
      <c r="FDI3" s="7"/>
      <c r="FDJ3" s="7"/>
      <c r="FDK3" s="7"/>
      <c r="FDL3" s="7"/>
      <c r="FDM3" s="7"/>
      <c r="FDN3" s="7"/>
      <c r="FDO3" s="7"/>
      <c r="FDP3" s="7"/>
      <c r="FDQ3" s="7"/>
      <c r="FDR3" s="7"/>
      <c r="FDS3" s="7"/>
      <c r="FDT3" s="7"/>
      <c r="FDU3" s="7"/>
      <c r="FDV3" s="7"/>
      <c r="FDW3" s="7"/>
      <c r="FDX3" s="7"/>
      <c r="FDY3" s="7"/>
      <c r="FDZ3" s="7"/>
      <c r="FEA3" s="7"/>
      <c r="FEB3" s="7"/>
      <c r="FEC3" s="7"/>
      <c r="FED3" s="7"/>
      <c r="FEE3" s="7"/>
      <c r="FEF3" s="7"/>
      <c r="FEG3" s="7"/>
      <c r="FEH3" s="7"/>
      <c r="FEI3" s="7"/>
      <c r="FEJ3" s="7"/>
      <c r="FEK3" s="7"/>
      <c r="FEL3" s="7"/>
      <c r="FEM3" s="7"/>
      <c r="FEN3" s="7"/>
      <c r="FEO3" s="7"/>
      <c r="FEP3" s="7"/>
      <c r="FEQ3" s="7"/>
      <c r="FER3" s="7"/>
      <c r="FES3" s="7"/>
      <c r="FET3" s="7"/>
      <c r="FEU3" s="7"/>
      <c r="FEV3" s="7"/>
      <c r="FEW3" s="7"/>
      <c r="FEX3" s="7"/>
      <c r="FEY3" s="7"/>
      <c r="FEZ3" s="7"/>
      <c r="FFA3" s="7"/>
      <c r="FFB3" s="7"/>
      <c r="FFC3" s="7"/>
      <c r="FFD3" s="7"/>
      <c r="FFE3" s="7"/>
      <c r="FFF3" s="7"/>
      <c r="FFG3" s="7"/>
      <c r="FFH3" s="7"/>
      <c r="FFI3" s="7"/>
      <c r="FFJ3" s="7"/>
      <c r="FFK3" s="7"/>
      <c r="FFL3" s="7"/>
      <c r="FFM3" s="7"/>
      <c r="FFN3" s="7"/>
      <c r="FFO3" s="7"/>
      <c r="FFP3" s="7"/>
      <c r="FFQ3" s="7"/>
      <c r="FFR3" s="7"/>
      <c r="FFS3" s="7"/>
      <c r="FFT3" s="7"/>
      <c r="FFU3" s="7"/>
      <c r="FFV3" s="7"/>
      <c r="FFW3" s="7"/>
      <c r="FFX3" s="7"/>
      <c r="FFY3" s="7"/>
      <c r="FFZ3" s="7"/>
      <c r="FGA3" s="7"/>
      <c r="FGB3" s="7"/>
      <c r="FGC3" s="7"/>
      <c r="FGD3" s="7"/>
      <c r="FGE3" s="7"/>
      <c r="FGF3" s="7"/>
      <c r="FGG3" s="7"/>
      <c r="FGH3" s="7"/>
      <c r="FGI3" s="7"/>
      <c r="FGJ3" s="7"/>
      <c r="FGK3" s="7"/>
      <c r="FGL3" s="7"/>
      <c r="FGM3" s="7"/>
      <c r="FGN3" s="7"/>
      <c r="FGO3" s="7"/>
      <c r="FGP3" s="7"/>
      <c r="FGQ3" s="7"/>
      <c r="FGR3" s="7"/>
      <c r="FGS3" s="7"/>
      <c r="FGT3" s="7"/>
      <c r="FGU3" s="7"/>
      <c r="FGV3" s="7"/>
      <c r="FGW3" s="7"/>
      <c r="FGX3" s="7"/>
      <c r="FGY3" s="7"/>
      <c r="FGZ3" s="7"/>
      <c r="FHA3" s="7"/>
      <c r="FHB3" s="7"/>
      <c r="FHC3" s="7"/>
      <c r="FHD3" s="7"/>
      <c r="FHE3" s="7"/>
      <c r="FHF3" s="7"/>
      <c r="FHG3" s="7"/>
      <c r="FHH3" s="7"/>
      <c r="FHI3" s="7"/>
      <c r="FHJ3" s="7"/>
      <c r="FHK3" s="7"/>
      <c r="FHL3" s="7"/>
      <c r="FHM3" s="7"/>
      <c r="FHN3" s="7"/>
      <c r="FHO3" s="7"/>
      <c r="FHP3" s="7"/>
      <c r="FHQ3" s="7"/>
      <c r="FHR3" s="7"/>
      <c r="FHS3" s="7"/>
      <c r="FHT3" s="7"/>
      <c r="FHU3" s="7"/>
      <c r="FHV3" s="7"/>
      <c r="FHW3" s="7"/>
      <c r="FHX3" s="7"/>
      <c r="FHY3" s="7"/>
      <c r="FHZ3" s="7"/>
      <c r="FIA3" s="7"/>
      <c r="FIB3" s="7"/>
      <c r="FIC3" s="7"/>
      <c r="FID3" s="7"/>
      <c r="FIE3" s="7"/>
      <c r="FIF3" s="7"/>
      <c r="FIG3" s="7"/>
      <c r="FIH3" s="7"/>
      <c r="FII3" s="7"/>
      <c r="FIJ3" s="7"/>
      <c r="FIK3" s="7"/>
      <c r="FIL3" s="7"/>
      <c r="FIM3" s="7"/>
      <c r="FIN3" s="7"/>
      <c r="FIO3" s="7"/>
      <c r="FIP3" s="7"/>
      <c r="FIQ3" s="7"/>
      <c r="FIR3" s="7"/>
      <c r="FIS3" s="7"/>
      <c r="FIT3" s="7"/>
      <c r="FIU3" s="7"/>
      <c r="FIV3" s="7"/>
      <c r="FIW3" s="7"/>
      <c r="FIX3" s="7"/>
      <c r="FIY3" s="7"/>
      <c r="FIZ3" s="7"/>
      <c r="FJA3" s="7"/>
      <c r="FJB3" s="7"/>
      <c r="FJC3" s="7"/>
      <c r="FJD3" s="7"/>
      <c r="FJE3" s="7"/>
      <c r="FJF3" s="7"/>
      <c r="FJG3" s="7"/>
      <c r="FJH3" s="7"/>
      <c r="FJI3" s="7"/>
      <c r="FJJ3" s="7"/>
      <c r="FJK3" s="7"/>
      <c r="FJL3" s="7"/>
      <c r="FJM3" s="7"/>
      <c r="FJN3" s="7"/>
      <c r="FJO3" s="7"/>
      <c r="FJP3" s="7"/>
      <c r="FJQ3" s="7"/>
      <c r="FJR3" s="7"/>
      <c r="FJS3" s="7"/>
      <c r="FJT3" s="7"/>
      <c r="FJU3" s="7"/>
      <c r="FJV3" s="7"/>
      <c r="FJW3" s="7"/>
      <c r="FJX3" s="7"/>
      <c r="FJY3" s="7"/>
      <c r="FJZ3" s="7"/>
      <c r="FKA3" s="7"/>
      <c r="FKB3" s="7"/>
      <c r="FKC3" s="7"/>
      <c r="FKD3" s="7"/>
      <c r="FKE3" s="7"/>
      <c r="FKF3" s="7"/>
      <c r="FKG3" s="7"/>
      <c r="FKH3" s="7"/>
      <c r="FKI3" s="7"/>
      <c r="FKJ3" s="7"/>
      <c r="FKK3" s="7"/>
      <c r="FKL3" s="7"/>
      <c r="FKM3" s="7"/>
      <c r="FKN3" s="7"/>
      <c r="FKO3" s="7"/>
      <c r="FKP3" s="7"/>
      <c r="FKQ3" s="7"/>
      <c r="FKR3" s="7"/>
      <c r="FKS3" s="7"/>
      <c r="FKT3" s="7"/>
      <c r="FKU3" s="7"/>
      <c r="FKV3" s="7"/>
      <c r="FKW3" s="7"/>
      <c r="FKX3" s="7"/>
      <c r="FKY3" s="7"/>
      <c r="FKZ3" s="7"/>
      <c r="FLA3" s="7"/>
      <c r="FLB3" s="7"/>
      <c r="FLC3" s="7"/>
      <c r="FLD3" s="7"/>
      <c r="FLE3" s="7"/>
      <c r="FLF3" s="7"/>
      <c r="FLG3" s="7"/>
      <c r="FLH3" s="7"/>
      <c r="FLI3" s="7"/>
      <c r="FLJ3" s="7"/>
      <c r="FLK3" s="7"/>
      <c r="FLL3" s="7"/>
      <c r="FLM3" s="7"/>
      <c r="FLN3" s="7"/>
      <c r="FLO3" s="7"/>
      <c r="FLP3" s="7"/>
      <c r="FLQ3" s="7"/>
      <c r="FLR3" s="7"/>
      <c r="FLS3" s="7"/>
      <c r="FLT3" s="7"/>
      <c r="FLU3" s="7"/>
      <c r="FLV3" s="7"/>
      <c r="FLW3" s="7"/>
      <c r="FLX3" s="7"/>
      <c r="FLY3" s="7"/>
      <c r="FLZ3" s="7"/>
      <c r="FMA3" s="7"/>
      <c r="FMB3" s="7"/>
      <c r="FMC3" s="7"/>
      <c r="FMD3" s="7"/>
      <c r="FME3" s="7"/>
      <c r="FMF3" s="7"/>
      <c r="FMG3" s="7"/>
      <c r="FMH3" s="7"/>
      <c r="FMI3" s="7"/>
      <c r="FMJ3" s="7"/>
      <c r="FMK3" s="7"/>
      <c r="FML3" s="7"/>
      <c r="FMM3" s="7"/>
      <c r="FMN3" s="7"/>
      <c r="FMO3" s="7"/>
      <c r="FMP3" s="7"/>
      <c r="FMQ3" s="7"/>
      <c r="FMR3" s="7"/>
      <c r="FMS3" s="7"/>
      <c r="FMT3" s="7"/>
      <c r="FMU3" s="7"/>
      <c r="FMV3" s="7"/>
      <c r="FMW3" s="7"/>
      <c r="FMX3" s="7"/>
      <c r="FMY3" s="7"/>
      <c r="FMZ3" s="7"/>
      <c r="FNA3" s="7"/>
      <c r="FNB3" s="7"/>
      <c r="FNC3" s="7"/>
      <c r="FND3" s="7"/>
      <c r="FNE3" s="7"/>
      <c r="FNF3" s="7"/>
      <c r="FNG3" s="7"/>
      <c r="FNH3" s="7"/>
      <c r="FNI3" s="7"/>
      <c r="FNJ3" s="7"/>
      <c r="FNK3" s="7"/>
      <c r="FNL3" s="7"/>
      <c r="FNM3" s="7"/>
      <c r="FNN3" s="7"/>
      <c r="FNO3" s="7"/>
      <c r="FNP3" s="7"/>
      <c r="FNQ3" s="7"/>
      <c r="FNR3" s="7"/>
      <c r="FNS3" s="7"/>
      <c r="FNT3" s="7"/>
      <c r="FNU3" s="7"/>
      <c r="FNV3" s="7"/>
      <c r="FNW3" s="7"/>
      <c r="FNX3" s="7"/>
      <c r="FNY3" s="7"/>
      <c r="FNZ3" s="7"/>
      <c r="FOA3" s="7"/>
      <c r="FOB3" s="7"/>
      <c r="FOC3" s="7"/>
      <c r="FOD3" s="7"/>
      <c r="FOE3" s="7"/>
      <c r="FOF3" s="7"/>
      <c r="FOG3" s="7"/>
      <c r="FOH3" s="7"/>
      <c r="FOI3" s="7"/>
      <c r="FOJ3" s="7"/>
      <c r="FOK3" s="7"/>
      <c r="FOL3" s="7"/>
      <c r="FOM3" s="7"/>
      <c r="FON3" s="7"/>
      <c r="FOO3" s="7"/>
      <c r="FOP3" s="7"/>
      <c r="FOQ3" s="7"/>
      <c r="FOR3" s="7"/>
      <c r="FOS3" s="7"/>
      <c r="FOT3" s="7"/>
      <c r="FOU3" s="7"/>
      <c r="FOV3" s="7"/>
      <c r="FOW3" s="7"/>
      <c r="FOX3" s="7"/>
      <c r="FOY3" s="7"/>
      <c r="FOZ3" s="7"/>
      <c r="FPA3" s="7"/>
      <c r="FPB3" s="7"/>
      <c r="FPC3" s="7"/>
      <c r="FPD3" s="7"/>
      <c r="FPE3" s="7"/>
      <c r="FPF3" s="7"/>
      <c r="FPG3" s="7"/>
      <c r="FPH3" s="7"/>
      <c r="FPI3" s="7"/>
      <c r="FPJ3" s="7"/>
      <c r="FPK3" s="7"/>
      <c r="FPL3" s="7"/>
      <c r="FPM3" s="7"/>
      <c r="FPN3" s="7"/>
      <c r="FPO3" s="7"/>
      <c r="FPP3" s="7"/>
      <c r="FPQ3" s="7"/>
      <c r="FPR3" s="7"/>
      <c r="FPS3" s="7"/>
      <c r="FPT3" s="7"/>
      <c r="FPU3" s="7"/>
      <c r="FPV3" s="7"/>
      <c r="FPW3" s="7"/>
      <c r="FPX3" s="7"/>
      <c r="FPY3" s="7"/>
      <c r="FPZ3" s="7"/>
      <c r="FQA3" s="7"/>
      <c r="FQB3" s="7"/>
      <c r="FQC3" s="7"/>
      <c r="FQD3" s="7"/>
      <c r="FQE3" s="7"/>
      <c r="FQF3" s="7"/>
      <c r="FQG3" s="7"/>
      <c r="FQH3" s="7"/>
      <c r="FQI3" s="7"/>
      <c r="FQJ3" s="7"/>
      <c r="FQK3" s="7"/>
      <c r="FQL3" s="7"/>
      <c r="FQM3" s="7"/>
      <c r="FQN3" s="7"/>
      <c r="FQO3" s="7"/>
      <c r="FQP3" s="7"/>
      <c r="FQQ3" s="7"/>
      <c r="FQR3" s="7"/>
      <c r="FQS3" s="7"/>
      <c r="FQT3" s="7"/>
      <c r="FQU3" s="7"/>
      <c r="FQV3" s="7"/>
      <c r="FQW3" s="7"/>
      <c r="FQX3" s="7"/>
      <c r="FQY3" s="7"/>
      <c r="FQZ3" s="7"/>
      <c r="FRA3" s="7"/>
      <c r="FRB3" s="7"/>
      <c r="FRC3" s="7"/>
      <c r="FRD3" s="7"/>
      <c r="FRE3" s="7"/>
      <c r="FRF3" s="7"/>
      <c r="FRG3" s="7"/>
      <c r="FRH3" s="7"/>
      <c r="FRI3" s="7"/>
      <c r="FRJ3" s="7"/>
      <c r="FRK3" s="7"/>
      <c r="FRL3" s="7"/>
      <c r="FRM3" s="7"/>
      <c r="FRN3" s="7"/>
      <c r="FRO3" s="7"/>
      <c r="FRP3" s="7"/>
      <c r="FRQ3" s="7"/>
      <c r="FRR3" s="7"/>
      <c r="FRS3" s="7"/>
      <c r="FRT3" s="7"/>
      <c r="FRU3" s="7"/>
      <c r="FRV3" s="7"/>
      <c r="FRW3" s="7"/>
      <c r="FRX3" s="7"/>
      <c r="FRY3" s="7"/>
      <c r="FRZ3" s="7"/>
      <c r="FSA3" s="7"/>
      <c r="FSB3" s="7"/>
      <c r="FSC3" s="7"/>
      <c r="FSD3" s="7"/>
      <c r="FSE3" s="7"/>
      <c r="FSF3" s="7"/>
      <c r="FSG3" s="7"/>
      <c r="FSH3" s="7"/>
      <c r="FSI3" s="7"/>
      <c r="FSJ3" s="7"/>
      <c r="FSK3" s="7"/>
      <c r="FSL3" s="7"/>
      <c r="FSM3" s="7"/>
      <c r="FSN3" s="7"/>
      <c r="FSO3" s="7"/>
      <c r="FSP3" s="7"/>
      <c r="FSQ3" s="7"/>
      <c r="FSR3" s="7"/>
      <c r="FSS3" s="7"/>
      <c r="FST3" s="7"/>
      <c r="FSU3" s="7"/>
      <c r="FSV3" s="7"/>
      <c r="FSW3" s="7"/>
      <c r="FSX3" s="7"/>
      <c r="FSY3" s="7"/>
      <c r="FSZ3" s="7"/>
      <c r="FTA3" s="7"/>
      <c r="FTB3" s="7"/>
      <c r="FTC3" s="7"/>
      <c r="FTD3" s="7"/>
      <c r="FTE3" s="7"/>
      <c r="FTF3" s="7"/>
      <c r="FTG3" s="7"/>
      <c r="FTH3" s="7"/>
      <c r="FTI3" s="7"/>
      <c r="FTJ3" s="7"/>
      <c r="FTK3" s="7"/>
      <c r="FTL3" s="7"/>
      <c r="FTM3" s="7"/>
      <c r="FTN3" s="7"/>
      <c r="FTO3" s="7"/>
      <c r="FTP3" s="7"/>
      <c r="FTQ3" s="7"/>
      <c r="FTR3" s="7"/>
      <c r="FTS3" s="7"/>
      <c r="FTT3" s="7"/>
      <c r="FTU3" s="7"/>
      <c r="FTV3" s="7"/>
      <c r="FTW3" s="7"/>
      <c r="FTX3" s="7"/>
      <c r="FTY3" s="7"/>
      <c r="FTZ3" s="7"/>
      <c r="FUA3" s="7"/>
      <c r="FUB3" s="7"/>
      <c r="FUC3" s="7"/>
      <c r="FUD3" s="7"/>
      <c r="FUE3" s="7"/>
      <c r="FUF3" s="7"/>
      <c r="FUG3" s="7"/>
      <c r="FUH3" s="7"/>
      <c r="FUI3" s="7"/>
      <c r="FUJ3" s="7"/>
      <c r="FUK3" s="7"/>
      <c r="FUL3" s="7"/>
      <c r="FUM3" s="7"/>
      <c r="FUN3" s="7"/>
      <c r="FUO3" s="7"/>
      <c r="FUP3" s="7"/>
      <c r="FUQ3" s="7"/>
      <c r="FUR3" s="7"/>
      <c r="FUS3" s="7"/>
      <c r="FUT3" s="7"/>
      <c r="FUU3" s="7"/>
      <c r="FUV3" s="7"/>
      <c r="FUW3" s="7"/>
      <c r="FUX3" s="7"/>
      <c r="FUY3" s="7"/>
      <c r="FUZ3" s="7"/>
      <c r="FVA3" s="7"/>
      <c r="FVB3" s="7"/>
      <c r="FVC3" s="7"/>
      <c r="FVD3" s="7"/>
      <c r="FVE3" s="7"/>
      <c r="FVF3" s="7"/>
      <c r="FVG3" s="7"/>
      <c r="FVH3" s="7"/>
      <c r="FVI3" s="7"/>
      <c r="FVJ3" s="7"/>
      <c r="FVK3" s="7"/>
      <c r="FVL3" s="7"/>
      <c r="FVM3" s="7"/>
      <c r="FVN3" s="7"/>
      <c r="FVO3" s="7"/>
      <c r="FVP3" s="7"/>
      <c r="FVQ3" s="7"/>
      <c r="FVR3" s="7"/>
      <c r="FVS3" s="7"/>
      <c r="FVT3" s="7"/>
      <c r="FVU3" s="7"/>
      <c r="FVV3" s="7"/>
      <c r="FVW3" s="7"/>
      <c r="FVX3" s="7"/>
      <c r="FVY3" s="7"/>
      <c r="FVZ3" s="7"/>
      <c r="FWA3" s="7"/>
      <c r="FWB3" s="7"/>
      <c r="FWC3" s="7"/>
      <c r="FWD3" s="7"/>
      <c r="FWE3" s="7"/>
      <c r="FWF3" s="7"/>
      <c r="FWG3" s="7"/>
      <c r="FWH3" s="7"/>
      <c r="FWI3" s="7"/>
      <c r="FWJ3" s="7"/>
      <c r="FWK3" s="7"/>
      <c r="FWL3" s="7"/>
      <c r="FWM3" s="7"/>
      <c r="FWN3" s="7"/>
      <c r="FWO3" s="7"/>
      <c r="FWP3" s="7"/>
      <c r="FWQ3" s="7"/>
      <c r="FWR3" s="7"/>
      <c r="FWS3" s="7"/>
      <c r="FWT3" s="7"/>
      <c r="FWU3" s="7"/>
      <c r="FWV3" s="7"/>
      <c r="FWW3" s="7"/>
      <c r="FWX3" s="7"/>
      <c r="FWY3" s="7"/>
      <c r="FWZ3" s="7"/>
      <c r="FXA3" s="7"/>
      <c r="FXB3" s="7"/>
      <c r="FXC3" s="7"/>
      <c r="FXD3" s="7"/>
      <c r="FXE3" s="7"/>
      <c r="FXF3" s="7"/>
      <c r="FXG3" s="7"/>
      <c r="FXH3" s="7"/>
      <c r="FXI3" s="7"/>
      <c r="FXJ3" s="7"/>
      <c r="FXK3" s="7"/>
      <c r="FXL3" s="7"/>
      <c r="FXM3" s="7"/>
      <c r="FXN3" s="7"/>
      <c r="FXO3" s="7"/>
      <c r="FXP3" s="7"/>
      <c r="FXQ3" s="7"/>
      <c r="FXR3" s="7"/>
      <c r="FXS3" s="7"/>
      <c r="FXT3" s="7"/>
      <c r="FXU3" s="7"/>
      <c r="FXV3" s="7"/>
      <c r="FXW3" s="7"/>
      <c r="FXX3" s="7"/>
      <c r="FXY3" s="7"/>
      <c r="FXZ3" s="7"/>
      <c r="FYA3" s="7"/>
      <c r="FYB3" s="7"/>
      <c r="FYC3" s="7"/>
      <c r="FYD3" s="7"/>
      <c r="FYE3" s="7"/>
      <c r="FYF3" s="7"/>
      <c r="FYG3" s="7"/>
      <c r="FYH3" s="7"/>
      <c r="FYI3" s="7"/>
      <c r="FYJ3" s="7"/>
      <c r="FYK3" s="7"/>
      <c r="FYL3" s="7"/>
      <c r="FYM3" s="7"/>
      <c r="FYN3" s="7"/>
      <c r="FYO3" s="7"/>
      <c r="FYP3" s="7"/>
      <c r="FYQ3" s="7"/>
      <c r="FYR3" s="7"/>
      <c r="FYS3" s="7"/>
      <c r="FYT3" s="7"/>
      <c r="FYU3" s="7"/>
      <c r="FYV3" s="7"/>
      <c r="FYW3" s="7"/>
      <c r="FYX3" s="7"/>
      <c r="FYY3" s="7"/>
      <c r="FYZ3" s="7"/>
      <c r="FZA3" s="7"/>
      <c r="FZB3" s="7"/>
      <c r="FZC3" s="7"/>
      <c r="FZD3" s="7"/>
      <c r="FZE3" s="7"/>
      <c r="FZF3" s="7"/>
      <c r="FZG3" s="7"/>
      <c r="FZH3" s="7"/>
      <c r="FZI3" s="7"/>
      <c r="FZJ3" s="7"/>
      <c r="FZK3" s="7"/>
      <c r="FZL3" s="7"/>
      <c r="FZM3" s="7"/>
      <c r="FZN3" s="7"/>
      <c r="FZO3" s="7"/>
      <c r="FZP3" s="7"/>
      <c r="FZQ3" s="7"/>
      <c r="FZR3" s="7"/>
      <c r="FZS3" s="7"/>
      <c r="FZT3" s="7"/>
      <c r="FZU3" s="7"/>
      <c r="FZV3" s="7"/>
      <c r="FZW3" s="7"/>
      <c r="FZX3" s="7"/>
      <c r="FZY3" s="7"/>
      <c r="FZZ3" s="7"/>
      <c r="GAA3" s="7"/>
      <c r="GAB3" s="7"/>
      <c r="GAC3" s="7"/>
      <c r="GAD3" s="7"/>
      <c r="GAE3" s="7"/>
      <c r="GAF3" s="7"/>
      <c r="GAG3" s="7"/>
      <c r="GAH3" s="7"/>
      <c r="GAI3" s="7"/>
      <c r="GAJ3" s="7"/>
      <c r="GAK3" s="7"/>
      <c r="GAL3" s="7"/>
      <c r="GAM3" s="7"/>
      <c r="GAN3" s="7"/>
      <c r="GAO3" s="7"/>
      <c r="GAP3" s="7"/>
      <c r="GAQ3" s="7"/>
      <c r="GAR3" s="7"/>
      <c r="GAS3" s="7"/>
      <c r="GAT3" s="7"/>
      <c r="GAU3" s="7"/>
      <c r="GAV3" s="7"/>
      <c r="GAW3" s="7"/>
      <c r="GAX3" s="7"/>
      <c r="GAY3" s="7"/>
      <c r="GAZ3" s="7"/>
      <c r="GBA3" s="7"/>
      <c r="GBB3" s="7"/>
      <c r="GBC3" s="7"/>
      <c r="GBD3" s="7"/>
      <c r="GBE3" s="7"/>
      <c r="GBF3" s="7"/>
      <c r="GBG3" s="7"/>
      <c r="GBH3" s="7"/>
      <c r="GBI3" s="7"/>
      <c r="GBJ3" s="7"/>
      <c r="GBK3" s="7"/>
      <c r="GBL3" s="7"/>
      <c r="GBM3" s="7"/>
      <c r="GBN3" s="7"/>
      <c r="GBO3" s="7"/>
      <c r="GBP3" s="7"/>
      <c r="GBQ3" s="7"/>
      <c r="GBR3" s="7"/>
      <c r="GBS3" s="7"/>
      <c r="GBT3" s="7"/>
      <c r="GBU3" s="7"/>
      <c r="GBV3" s="7"/>
      <c r="GBW3" s="7"/>
      <c r="GBX3" s="7"/>
      <c r="GBY3" s="7"/>
      <c r="GBZ3" s="7"/>
      <c r="GCA3" s="7"/>
      <c r="GCB3" s="7"/>
      <c r="GCC3" s="7"/>
      <c r="GCD3" s="7"/>
      <c r="GCE3" s="7"/>
      <c r="GCF3" s="7"/>
      <c r="GCG3" s="7"/>
      <c r="GCH3" s="7"/>
      <c r="GCI3" s="7"/>
      <c r="GCJ3" s="7"/>
      <c r="GCK3" s="7"/>
      <c r="GCL3" s="7"/>
      <c r="GCM3" s="7"/>
      <c r="GCN3" s="7"/>
      <c r="GCO3" s="7"/>
      <c r="GCP3" s="7"/>
      <c r="GCQ3" s="7"/>
      <c r="GCR3" s="7"/>
      <c r="GCS3" s="7"/>
      <c r="GCT3" s="7"/>
      <c r="GCU3" s="7"/>
      <c r="GCV3" s="7"/>
      <c r="GCW3" s="7"/>
      <c r="GCX3" s="7"/>
      <c r="GCY3" s="7"/>
      <c r="GCZ3" s="7"/>
      <c r="GDA3" s="7"/>
      <c r="GDB3" s="7"/>
      <c r="GDC3" s="7"/>
      <c r="GDD3" s="7"/>
      <c r="GDE3" s="7"/>
      <c r="GDF3" s="7"/>
      <c r="GDG3" s="7"/>
      <c r="GDH3" s="7"/>
      <c r="GDI3" s="7"/>
      <c r="GDJ3" s="7"/>
      <c r="GDK3" s="7"/>
      <c r="GDL3" s="7"/>
      <c r="GDM3" s="7"/>
      <c r="GDN3" s="7"/>
      <c r="GDO3" s="7"/>
      <c r="GDP3" s="7"/>
      <c r="GDQ3" s="7"/>
      <c r="GDR3" s="7"/>
      <c r="GDS3" s="7"/>
      <c r="GDT3" s="7"/>
      <c r="GDU3" s="7"/>
      <c r="GDV3" s="7"/>
      <c r="GDW3" s="7"/>
      <c r="GDX3" s="7"/>
      <c r="GDY3" s="7"/>
      <c r="GDZ3" s="7"/>
      <c r="GEA3" s="7"/>
      <c r="GEB3" s="7"/>
      <c r="GEC3" s="7"/>
      <c r="GED3" s="7"/>
      <c r="GEE3" s="7"/>
      <c r="GEF3" s="7"/>
      <c r="GEG3" s="7"/>
      <c r="GEH3" s="7"/>
      <c r="GEI3" s="7"/>
      <c r="GEJ3" s="7"/>
      <c r="GEK3" s="7"/>
      <c r="GEL3" s="7"/>
      <c r="GEM3" s="7"/>
      <c r="GEN3" s="7"/>
      <c r="GEO3" s="7"/>
      <c r="GEP3" s="7"/>
      <c r="GEQ3" s="7"/>
      <c r="GER3" s="7"/>
      <c r="GES3" s="7"/>
      <c r="GET3" s="7"/>
      <c r="GEU3" s="7"/>
      <c r="GEV3" s="7"/>
      <c r="GEW3" s="7"/>
      <c r="GEX3" s="7"/>
      <c r="GEY3" s="7"/>
      <c r="GEZ3" s="7"/>
      <c r="GFA3" s="7"/>
      <c r="GFB3" s="7"/>
      <c r="GFC3" s="7"/>
      <c r="GFD3" s="7"/>
      <c r="GFE3" s="7"/>
      <c r="GFF3" s="7"/>
      <c r="GFG3" s="7"/>
      <c r="GFH3" s="7"/>
      <c r="GFI3" s="7"/>
      <c r="GFJ3" s="7"/>
      <c r="GFK3" s="7"/>
      <c r="GFL3" s="7"/>
      <c r="GFM3" s="7"/>
      <c r="GFN3" s="7"/>
      <c r="GFO3" s="7"/>
      <c r="GFP3" s="7"/>
      <c r="GFQ3" s="7"/>
      <c r="GFR3" s="7"/>
      <c r="GFS3" s="7"/>
      <c r="GFT3" s="7"/>
      <c r="GFU3" s="7"/>
      <c r="GFV3" s="7"/>
      <c r="GFW3" s="7"/>
      <c r="GFX3" s="7"/>
      <c r="GFY3" s="7"/>
      <c r="GFZ3" s="7"/>
      <c r="GGA3" s="7"/>
      <c r="GGB3" s="7"/>
      <c r="GGC3" s="7"/>
      <c r="GGD3" s="7"/>
      <c r="GGE3" s="7"/>
      <c r="GGF3" s="7"/>
      <c r="GGG3" s="7"/>
      <c r="GGH3" s="7"/>
      <c r="GGI3" s="7"/>
      <c r="GGJ3" s="7"/>
      <c r="GGK3" s="7"/>
      <c r="GGL3" s="7"/>
      <c r="GGM3" s="7"/>
      <c r="GGN3" s="7"/>
      <c r="GGO3" s="7"/>
      <c r="GGP3" s="7"/>
      <c r="GGQ3" s="7"/>
      <c r="GGR3" s="7"/>
      <c r="GGS3" s="7"/>
      <c r="GGT3" s="7"/>
      <c r="GGU3" s="7"/>
      <c r="GGV3" s="7"/>
      <c r="GGW3" s="7"/>
      <c r="GGX3" s="7"/>
      <c r="GGY3" s="7"/>
      <c r="GGZ3" s="7"/>
      <c r="GHA3" s="7"/>
      <c r="GHB3" s="7"/>
      <c r="GHC3" s="7"/>
      <c r="GHD3" s="7"/>
      <c r="GHE3" s="7"/>
      <c r="GHF3" s="7"/>
      <c r="GHG3" s="7"/>
      <c r="GHH3" s="7"/>
      <c r="GHI3" s="7"/>
      <c r="GHJ3" s="7"/>
      <c r="GHK3" s="7"/>
      <c r="GHL3" s="7"/>
      <c r="GHM3" s="7"/>
      <c r="GHN3" s="7"/>
      <c r="GHO3" s="7"/>
      <c r="GHP3" s="7"/>
      <c r="GHQ3" s="7"/>
      <c r="GHR3" s="7"/>
      <c r="GHS3" s="7"/>
      <c r="GHT3" s="7"/>
      <c r="GHU3" s="7"/>
      <c r="GHV3" s="7"/>
      <c r="GHW3" s="7"/>
      <c r="GHX3" s="7"/>
      <c r="GHY3" s="7"/>
      <c r="GHZ3" s="7"/>
      <c r="GIA3" s="7"/>
      <c r="GIB3" s="7"/>
      <c r="GIC3" s="7"/>
      <c r="GID3" s="7"/>
      <c r="GIE3" s="7"/>
      <c r="GIF3" s="7"/>
      <c r="GIG3" s="7"/>
      <c r="GIH3" s="7"/>
      <c r="GII3" s="7"/>
      <c r="GIJ3" s="7"/>
      <c r="GIK3" s="7"/>
      <c r="GIL3" s="7"/>
      <c r="GIM3" s="7"/>
      <c r="GIN3" s="7"/>
      <c r="GIO3" s="7"/>
      <c r="GIP3" s="7"/>
      <c r="GIQ3" s="7"/>
      <c r="GIR3" s="7"/>
      <c r="GIS3" s="7"/>
      <c r="GIT3" s="7"/>
      <c r="GIU3" s="7"/>
      <c r="GIV3" s="7"/>
      <c r="GIW3" s="7"/>
      <c r="GIX3" s="7"/>
      <c r="GIY3" s="7"/>
      <c r="GIZ3" s="7"/>
      <c r="GJA3" s="7"/>
      <c r="GJB3" s="7"/>
      <c r="GJC3" s="7"/>
      <c r="GJD3" s="7"/>
      <c r="GJE3" s="7"/>
      <c r="GJF3" s="7"/>
      <c r="GJG3" s="7"/>
      <c r="GJH3" s="7"/>
      <c r="GJI3" s="7"/>
      <c r="GJJ3" s="7"/>
      <c r="GJK3" s="7"/>
      <c r="GJL3" s="7"/>
      <c r="GJM3" s="7"/>
      <c r="GJN3" s="7"/>
      <c r="GJO3" s="7"/>
      <c r="GJP3" s="7"/>
      <c r="GJQ3" s="7"/>
      <c r="GJR3" s="7"/>
      <c r="GJS3" s="7"/>
      <c r="GJT3" s="7"/>
      <c r="GJU3" s="7"/>
      <c r="GJV3" s="7"/>
      <c r="GJW3" s="7"/>
      <c r="GJX3" s="7"/>
      <c r="GJY3" s="7"/>
      <c r="GJZ3" s="7"/>
      <c r="GKA3" s="7"/>
      <c r="GKB3" s="7"/>
      <c r="GKC3" s="7"/>
      <c r="GKD3" s="7"/>
      <c r="GKE3" s="7"/>
      <c r="GKF3" s="7"/>
      <c r="GKG3" s="7"/>
      <c r="GKH3" s="7"/>
      <c r="GKI3" s="7"/>
      <c r="GKJ3" s="7"/>
      <c r="GKK3" s="7"/>
      <c r="GKL3" s="7"/>
      <c r="GKM3" s="7"/>
      <c r="GKN3" s="7"/>
      <c r="GKO3" s="7"/>
      <c r="GKP3" s="7"/>
      <c r="GKQ3" s="7"/>
      <c r="GKR3" s="7"/>
      <c r="GKS3" s="7"/>
      <c r="GKT3" s="7"/>
      <c r="GKU3" s="7"/>
      <c r="GKV3" s="7"/>
      <c r="GKW3" s="7"/>
      <c r="GKX3" s="7"/>
      <c r="GKY3" s="7"/>
      <c r="GKZ3" s="7"/>
      <c r="GLA3" s="7"/>
      <c r="GLB3" s="7"/>
      <c r="GLC3" s="7"/>
      <c r="GLD3" s="7"/>
      <c r="GLE3" s="7"/>
      <c r="GLF3" s="7"/>
      <c r="GLG3" s="7"/>
      <c r="GLH3" s="7"/>
      <c r="GLI3" s="7"/>
      <c r="GLJ3" s="7"/>
      <c r="GLK3" s="7"/>
      <c r="GLL3" s="7"/>
      <c r="GLM3" s="7"/>
      <c r="GLN3" s="7"/>
      <c r="GLO3" s="7"/>
      <c r="GLP3" s="7"/>
      <c r="GLQ3" s="7"/>
      <c r="GLR3" s="7"/>
      <c r="GLS3" s="7"/>
      <c r="GLT3" s="7"/>
      <c r="GLU3" s="7"/>
      <c r="GLV3" s="7"/>
      <c r="GLW3" s="7"/>
      <c r="GLX3" s="7"/>
      <c r="GLY3" s="7"/>
      <c r="GLZ3" s="7"/>
      <c r="GMA3" s="7"/>
      <c r="GMB3" s="7"/>
      <c r="GMC3" s="7"/>
      <c r="GMD3" s="7"/>
      <c r="GME3" s="7"/>
      <c r="GMF3" s="7"/>
      <c r="GMG3" s="7"/>
      <c r="GMH3" s="7"/>
      <c r="GMI3" s="7"/>
      <c r="GMJ3" s="7"/>
      <c r="GMK3" s="7"/>
      <c r="GML3" s="7"/>
      <c r="GMM3" s="7"/>
      <c r="GMN3" s="7"/>
      <c r="GMO3" s="7"/>
      <c r="GMP3" s="7"/>
      <c r="GMQ3" s="7"/>
      <c r="GMR3" s="7"/>
      <c r="GMS3" s="7"/>
      <c r="GMT3" s="7"/>
      <c r="GMU3" s="7"/>
      <c r="GMV3" s="7"/>
      <c r="GMW3" s="7"/>
      <c r="GMX3" s="7"/>
      <c r="GMY3" s="7"/>
      <c r="GMZ3" s="7"/>
      <c r="GNA3" s="7"/>
      <c r="GNB3" s="7"/>
      <c r="GNC3" s="7"/>
      <c r="GND3" s="7"/>
      <c r="GNE3" s="7"/>
      <c r="GNF3" s="7"/>
      <c r="GNG3" s="7"/>
      <c r="GNH3" s="7"/>
      <c r="GNI3" s="7"/>
      <c r="GNJ3" s="7"/>
      <c r="GNK3" s="7"/>
      <c r="GNL3" s="7"/>
      <c r="GNM3" s="7"/>
      <c r="GNN3" s="7"/>
      <c r="GNO3" s="7"/>
      <c r="GNP3" s="7"/>
      <c r="GNQ3" s="7"/>
      <c r="GNR3" s="7"/>
      <c r="GNS3" s="7"/>
      <c r="GNT3" s="7"/>
      <c r="GNU3" s="7"/>
      <c r="GNV3" s="7"/>
      <c r="GNW3" s="7"/>
      <c r="GNX3" s="7"/>
      <c r="GNY3" s="7"/>
      <c r="GNZ3" s="7"/>
      <c r="GOA3" s="7"/>
      <c r="GOB3" s="7"/>
      <c r="GOC3" s="7"/>
      <c r="GOD3" s="7"/>
      <c r="GOE3" s="7"/>
      <c r="GOF3" s="7"/>
      <c r="GOG3" s="7"/>
      <c r="GOH3" s="7"/>
      <c r="GOI3" s="7"/>
      <c r="GOJ3" s="7"/>
      <c r="GOK3" s="7"/>
      <c r="GOL3" s="7"/>
      <c r="GOM3" s="7"/>
      <c r="GON3" s="7"/>
      <c r="GOO3" s="7"/>
      <c r="GOP3" s="7"/>
      <c r="GOQ3" s="7"/>
      <c r="GOR3" s="7"/>
      <c r="GOS3" s="7"/>
      <c r="GOT3" s="7"/>
      <c r="GOU3" s="7"/>
      <c r="GOV3" s="7"/>
      <c r="GOW3" s="7"/>
      <c r="GOX3" s="7"/>
      <c r="GOY3" s="7"/>
      <c r="GOZ3" s="7"/>
      <c r="GPA3" s="7"/>
      <c r="GPB3" s="7"/>
      <c r="GPC3" s="7"/>
      <c r="GPD3" s="7"/>
      <c r="GPE3" s="7"/>
      <c r="GPF3" s="7"/>
      <c r="GPG3" s="7"/>
      <c r="GPH3" s="7"/>
      <c r="GPI3" s="7"/>
      <c r="GPJ3" s="7"/>
      <c r="GPK3" s="7"/>
      <c r="GPL3" s="7"/>
      <c r="GPM3" s="7"/>
      <c r="GPN3" s="7"/>
      <c r="GPO3" s="7"/>
      <c r="GPP3" s="7"/>
      <c r="GPQ3" s="7"/>
      <c r="GPR3" s="7"/>
      <c r="GPS3" s="7"/>
      <c r="GPT3" s="7"/>
      <c r="GPU3" s="7"/>
      <c r="GPV3" s="7"/>
      <c r="GPW3" s="7"/>
      <c r="GPX3" s="7"/>
      <c r="GPY3" s="7"/>
      <c r="GPZ3" s="7"/>
      <c r="GQA3" s="7"/>
      <c r="GQB3" s="7"/>
      <c r="GQC3" s="7"/>
      <c r="GQD3" s="7"/>
      <c r="GQE3" s="7"/>
      <c r="GQF3" s="7"/>
      <c r="GQG3" s="7"/>
      <c r="GQH3" s="7"/>
      <c r="GQI3" s="7"/>
      <c r="GQJ3" s="7"/>
      <c r="GQK3" s="7"/>
      <c r="GQL3" s="7"/>
      <c r="GQM3" s="7"/>
      <c r="GQN3" s="7"/>
      <c r="GQO3" s="7"/>
      <c r="GQP3" s="7"/>
      <c r="GQQ3" s="7"/>
      <c r="GQR3" s="7"/>
      <c r="GQS3" s="7"/>
      <c r="GQT3" s="7"/>
      <c r="GQU3" s="7"/>
      <c r="GQV3" s="7"/>
      <c r="GQW3" s="7"/>
      <c r="GQX3" s="7"/>
      <c r="GQY3" s="7"/>
      <c r="GQZ3" s="7"/>
      <c r="GRA3" s="7"/>
      <c r="GRB3" s="7"/>
      <c r="GRC3" s="7"/>
      <c r="GRD3" s="7"/>
      <c r="GRE3" s="7"/>
      <c r="GRF3" s="7"/>
      <c r="GRG3" s="7"/>
      <c r="GRH3" s="7"/>
      <c r="GRI3" s="7"/>
      <c r="GRJ3" s="7"/>
      <c r="GRK3" s="7"/>
      <c r="GRL3" s="7"/>
      <c r="GRM3" s="7"/>
      <c r="GRN3" s="7"/>
      <c r="GRO3" s="7"/>
      <c r="GRP3" s="7"/>
      <c r="GRQ3" s="7"/>
      <c r="GRR3" s="7"/>
      <c r="GRS3" s="7"/>
      <c r="GRT3" s="7"/>
      <c r="GRU3" s="7"/>
      <c r="GRV3" s="7"/>
      <c r="GRW3" s="7"/>
      <c r="GRX3" s="7"/>
      <c r="GRY3" s="7"/>
      <c r="GRZ3" s="7"/>
      <c r="GSA3" s="7"/>
      <c r="GSB3" s="7"/>
      <c r="GSC3" s="7"/>
      <c r="GSD3" s="7"/>
      <c r="GSE3" s="7"/>
      <c r="GSF3" s="7"/>
      <c r="GSG3" s="7"/>
      <c r="GSH3" s="7"/>
      <c r="GSI3" s="7"/>
      <c r="GSJ3" s="7"/>
      <c r="GSK3" s="7"/>
      <c r="GSL3" s="7"/>
      <c r="GSM3" s="7"/>
      <c r="GSN3" s="7"/>
      <c r="GSO3" s="7"/>
      <c r="GSP3" s="7"/>
      <c r="GSQ3" s="7"/>
      <c r="GSR3" s="7"/>
      <c r="GSS3" s="7"/>
      <c r="GST3" s="7"/>
      <c r="GSU3" s="7"/>
      <c r="GSV3" s="7"/>
      <c r="GSW3" s="7"/>
      <c r="GSX3" s="7"/>
      <c r="GSY3" s="7"/>
      <c r="GSZ3" s="7"/>
      <c r="GTA3" s="7"/>
      <c r="GTB3" s="7"/>
      <c r="GTC3" s="7"/>
      <c r="GTD3" s="7"/>
      <c r="GTE3" s="7"/>
      <c r="GTF3" s="7"/>
      <c r="GTG3" s="7"/>
      <c r="GTH3" s="7"/>
      <c r="GTI3" s="7"/>
      <c r="GTJ3" s="7"/>
      <c r="GTK3" s="7"/>
      <c r="GTL3" s="7"/>
      <c r="GTM3" s="7"/>
      <c r="GTN3" s="7"/>
      <c r="GTO3" s="7"/>
      <c r="GTP3" s="7"/>
      <c r="GTQ3" s="7"/>
      <c r="GTR3" s="7"/>
      <c r="GTS3" s="7"/>
      <c r="GTT3" s="7"/>
      <c r="GTU3" s="7"/>
      <c r="GTV3" s="7"/>
      <c r="GTW3" s="7"/>
      <c r="GTX3" s="7"/>
      <c r="GTY3" s="7"/>
      <c r="GTZ3" s="7"/>
      <c r="GUA3" s="7"/>
      <c r="GUB3" s="7"/>
      <c r="GUC3" s="7"/>
      <c r="GUD3" s="7"/>
      <c r="GUE3" s="7"/>
      <c r="GUF3" s="7"/>
      <c r="GUG3" s="7"/>
      <c r="GUH3" s="7"/>
      <c r="GUI3" s="7"/>
      <c r="GUJ3" s="7"/>
      <c r="GUK3" s="7"/>
      <c r="GUL3" s="7"/>
      <c r="GUM3" s="7"/>
      <c r="GUN3" s="7"/>
      <c r="GUO3" s="7"/>
      <c r="GUP3" s="7"/>
      <c r="GUQ3" s="7"/>
      <c r="GUR3" s="7"/>
      <c r="GUS3" s="7"/>
      <c r="GUT3" s="7"/>
      <c r="GUU3" s="7"/>
      <c r="GUV3" s="7"/>
      <c r="GUW3" s="7"/>
      <c r="GUX3" s="7"/>
      <c r="GUY3" s="7"/>
      <c r="GUZ3" s="7"/>
      <c r="GVA3" s="7"/>
      <c r="GVB3" s="7"/>
      <c r="GVC3" s="7"/>
      <c r="GVD3" s="7"/>
      <c r="GVE3" s="7"/>
      <c r="GVF3" s="7"/>
      <c r="GVG3" s="7"/>
      <c r="GVH3" s="7"/>
      <c r="GVI3" s="7"/>
      <c r="GVJ3" s="7"/>
      <c r="GVK3" s="7"/>
      <c r="GVL3" s="7"/>
      <c r="GVM3" s="7"/>
      <c r="GVN3" s="7"/>
      <c r="GVO3" s="7"/>
      <c r="GVP3" s="7"/>
      <c r="GVQ3" s="7"/>
      <c r="GVR3" s="7"/>
      <c r="GVS3" s="7"/>
      <c r="GVT3" s="7"/>
      <c r="GVU3" s="7"/>
      <c r="GVV3" s="7"/>
      <c r="GVW3" s="7"/>
      <c r="GVX3" s="7"/>
      <c r="GVY3" s="7"/>
      <c r="GVZ3" s="7"/>
      <c r="GWA3" s="7"/>
      <c r="GWB3" s="7"/>
      <c r="GWC3" s="7"/>
      <c r="GWD3" s="7"/>
      <c r="GWE3" s="7"/>
      <c r="GWF3" s="7"/>
      <c r="GWG3" s="7"/>
      <c r="GWH3" s="7"/>
      <c r="GWI3" s="7"/>
      <c r="GWJ3" s="7"/>
      <c r="GWK3" s="7"/>
      <c r="GWL3" s="7"/>
      <c r="GWM3" s="7"/>
      <c r="GWN3" s="7"/>
      <c r="GWO3" s="7"/>
      <c r="GWP3" s="7"/>
      <c r="GWQ3" s="7"/>
      <c r="GWR3" s="7"/>
      <c r="GWS3" s="7"/>
      <c r="GWT3" s="7"/>
      <c r="GWU3" s="7"/>
      <c r="GWV3" s="7"/>
      <c r="GWW3" s="7"/>
      <c r="GWX3" s="7"/>
      <c r="GWY3" s="7"/>
      <c r="GWZ3" s="7"/>
      <c r="GXA3" s="7"/>
      <c r="GXB3" s="7"/>
      <c r="GXC3" s="7"/>
      <c r="GXD3" s="7"/>
      <c r="GXE3" s="7"/>
      <c r="GXF3" s="7"/>
      <c r="GXG3" s="7"/>
      <c r="GXH3" s="7"/>
      <c r="GXI3" s="7"/>
      <c r="GXJ3" s="7"/>
      <c r="GXK3" s="7"/>
      <c r="GXL3" s="7"/>
      <c r="GXM3" s="7"/>
      <c r="GXN3" s="7"/>
      <c r="GXO3" s="7"/>
      <c r="GXP3" s="7"/>
      <c r="GXQ3" s="7"/>
      <c r="GXR3" s="7"/>
      <c r="GXS3" s="7"/>
      <c r="GXT3" s="7"/>
      <c r="GXU3" s="7"/>
      <c r="GXV3" s="7"/>
      <c r="GXW3" s="7"/>
      <c r="GXX3" s="7"/>
      <c r="GXY3" s="7"/>
      <c r="GXZ3" s="7"/>
      <c r="GYA3" s="7"/>
      <c r="GYB3" s="7"/>
      <c r="GYC3" s="7"/>
      <c r="GYD3" s="7"/>
      <c r="GYE3" s="7"/>
      <c r="GYF3" s="7"/>
      <c r="GYG3" s="7"/>
      <c r="GYH3" s="7"/>
      <c r="GYI3" s="7"/>
      <c r="GYJ3" s="7"/>
      <c r="GYK3" s="7"/>
      <c r="GYL3" s="7"/>
      <c r="GYM3" s="7"/>
      <c r="GYN3" s="7"/>
      <c r="GYO3" s="7"/>
      <c r="GYP3" s="7"/>
      <c r="GYQ3" s="7"/>
      <c r="GYR3" s="7"/>
      <c r="GYS3" s="7"/>
      <c r="GYT3" s="7"/>
      <c r="GYU3" s="7"/>
      <c r="GYV3" s="7"/>
      <c r="GYW3" s="7"/>
      <c r="GYX3" s="7"/>
      <c r="GYY3" s="7"/>
      <c r="GYZ3" s="7"/>
      <c r="GZA3" s="7"/>
      <c r="GZB3" s="7"/>
      <c r="GZC3" s="7"/>
      <c r="GZD3" s="7"/>
      <c r="GZE3" s="7"/>
      <c r="GZF3" s="7"/>
      <c r="GZG3" s="7"/>
      <c r="GZH3" s="7"/>
      <c r="GZI3" s="7"/>
      <c r="GZJ3" s="7"/>
      <c r="GZK3" s="7"/>
      <c r="GZL3" s="7"/>
      <c r="GZM3" s="7"/>
      <c r="GZN3" s="7"/>
      <c r="GZO3" s="7"/>
      <c r="GZP3" s="7"/>
      <c r="GZQ3" s="7"/>
      <c r="GZR3" s="7"/>
      <c r="GZS3" s="7"/>
      <c r="GZT3" s="7"/>
      <c r="GZU3" s="7"/>
      <c r="GZV3" s="7"/>
      <c r="GZW3" s="7"/>
      <c r="GZX3" s="7"/>
      <c r="GZY3" s="7"/>
      <c r="GZZ3" s="7"/>
      <c r="HAA3" s="7"/>
      <c r="HAB3" s="7"/>
      <c r="HAC3" s="7"/>
      <c r="HAD3" s="7"/>
      <c r="HAE3" s="7"/>
      <c r="HAF3" s="7"/>
      <c r="HAG3" s="7"/>
      <c r="HAH3" s="7"/>
      <c r="HAI3" s="7"/>
      <c r="HAJ3" s="7"/>
      <c r="HAK3" s="7"/>
      <c r="HAL3" s="7"/>
      <c r="HAM3" s="7"/>
      <c r="HAN3" s="7"/>
      <c r="HAO3" s="7"/>
      <c r="HAP3" s="7"/>
      <c r="HAQ3" s="7"/>
      <c r="HAR3" s="7"/>
      <c r="HAS3" s="7"/>
      <c r="HAT3" s="7"/>
      <c r="HAU3" s="7"/>
      <c r="HAV3" s="7"/>
      <c r="HAW3" s="7"/>
      <c r="HAX3" s="7"/>
      <c r="HAY3" s="7"/>
      <c r="HAZ3" s="7"/>
      <c r="HBA3" s="7"/>
      <c r="HBB3" s="7"/>
      <c r="HBC3" s="7"/>
      <c r="HBD3" s="7"/>
      <c r="HBE3" s="7"/>
      <c r="HBF3" s="7"/>
      <c r="HBG3" s="7"/>
      <c r="HBH3" s="7"/>
      <c r="HBI3" s="7"/>
      <c r="HBJ3" s="7"/>
      <c r="HBK3" s="7"/>
      <c r="HBL3" s="7"/>
      <c r="HBM3" s="7"/>
      <c r="HBN3" s="7"/>
      <c r="HBO3" s="7"/>
      <c r="HBP3" s="7"/>
      <c r="HBQ3" s="7"/>
      <c r="HBR3" s="7"/>
      <c r="HBS3" s="7"/>
      <c r="HBT3" s="7"/>
      <c r="HBU3" s="7"/>
      <c r="HBV3" s="7"/>
      <c r="HBW3" s="7"/>
      <c r="HBX3" s="7"/>
      <c r="HBY3" s="7"/>
      <c r="HBZ3" s="7"/>
      <c r="HCA3" s="7"/>
      <c r="HCB3" s="7"/>
      <c r="HCC3" s="7"/>
      <c r="HCD3" s="7"/>
      <c r="HCE3" s="7"/>
      <c r="HCF3" s="7"/>
      <c r="HCG3" s="7"/>
      <c r="HCH3" s="7"/>
      <c r="HCI3" s="7"/>
      <c r="HCJ3" s="7"/>
      <c r="HCK3" s="7"/>
      <c r="HCL3" s="7"/>
      <c r="HCM3" s="7"/>
      <c r="HCN3" s="7"/>
      <c r="HCO3" s="7"/>
      <c r="HCP3" s="7"/>
      <c r="HCQ3" s="7"/>
      <c r="HCR3" s="7"/>
      <c r="HCS3" s="7"/>
      <c r="HCT3" s="7"/>
      <c r="HCU3" s="7"/>
      <c r="HCV3" s="7"/>
      <c r="HCW3" s="7"/>
      <c r="HCX3" s="7"/>
      <c r="HCY3" s="7"/>
      <c r="HCZ3" s="7"/>
      <c r="HDA3" s="7"/>
      <c r="HDB3" s="7"/>
      <c r="HDC3" s="7"/>
      <c r="HDD3" s="7"/>
      <c r="HDE3" s="7"/>
      <c r="HDF3" s="7"/>
      <c r="HDG3" s="7"/>
      <c r="HDH3" s="7"/>
      <c r="HDI3" s="7"/>
      <c r="HDJ3" s="7"/>
      <c r="HDK3" s="7"/>
      <c r="HDL3" s="7"/>
      <c r="HDM3" s="7"/>
      <c r="HDN3" s="7"/>
      <c r="HDO3" s="7"/>
      <c r="HDP3" s="7"/>
      <c r="HDQ3" s="7"/>
      <c r="HDR3" s="7"/>
      <c r="HDS3" s="7"/>
      <c r="HDT3" s="7"/>
      <c r="HDU3" s="7"/>
      <c r="HDV3" s="7"/>
      <c r="HDW3" s="7"/>
      <c r="HDX3" s="7"/>
      <c r="HDY3" s="7"/>
      <c r="HDZ3" s="7"/>
      <c r="HEA3" s="7"/>
      <c r="HEB3" s="7"/>
      <c r="HEC3" s="7"/>
      <c r="HED3" s="7"/>
      <c r="HEE3" s="7"/>
      <c r="HEF3" s="7"/>
      <c r="HEG3" s="7"/>
      <c r="HEH3" s="7"/>
      <c r="HEI3" s="7"/>
      <c r="HEJ3" s="7"/>
      <c r="HEK3" s="7"/>
      <c r="HEL3" s="7"/>
      <c r="HEM3" s="7"/>
      <c r="HEN3" s="7"/>
      <c r="HEO3" s="7"/>
      <c r="HEP3" s="7"/>
      <c r="HEQ3" s="7"/>
      <c r="HER3" s="7"/>
      <c r="HES3" s="7"/>
      <c r="HET3" s="7"/>
      <c r="HEU3" s="7"/>
      <c r="HEV3" s="7"/>
      <c r="HEW3" s="7"/>
      <c r="HEX3" s="7"/>
      <c r="HEY3" s="7"/>
      <c r="HEZ3" s="7"/>
      <c r="HFA3" s="7"/>
      <c r="HFB3" s="7"/>
      <c r="HFC3" s="7"/>
      <c r="HFD3" s="7"/>
      <c r="HFE3" s="7"/>
      <c r="HFF3" s="7"/>
      <c r="HFG3" s="7"/>
      <c r="HFH3" s="7"/>
      <c r="HFI3" s="7"/>
      <c r="HFJ3" s="7"/>
      <c r="HFK3" s="7"/>
      <c r="HFL3" s="7"/>
      <c r="HFM3" s="7"/>
      <c r="HFN3" s="7"/>
      <c r="HFO3" s="7"/>
      <c r="HFP3" s="7"/>
      <c r="HFQ3" s="7"/>
      <c r="HFR3" s="7"/>
      <c r="HFS3" s="7"/>
      <c r="HFT3" s="7"/>
      <c r="HFU3" s="7"/>
      <c r="HFV3" s="7"/>
      <c r="HFW3" s="7"/>
      <c r="HFX3" s="7"/>
      <c r="HFY3" s="7"/>
      <c r="HFZ3" s="7"/>
      <c r="HGA3" s="7"/>
      <c r="HGB3" s="7"/>
      <c r="HGC3" s="7"/>
      <c r="HGD3" s="7"/>
      <c r="HGE3" s="7"/>
      <c r="HGF3" s="7"/>
      <c r="HGG3" s="7"/>
      <c r="HGH3" s="7"/>
      <c r="HGI3" s="7"/>
      <c r="HGJ3" s="7"/>
      <c r="HGK3" s="7"/>
      <c r="HGL3" s="7"/>
      <c r="HGM3" s="7"/>
      <c r="HGN3" s="7"/>
      <c r="HGO3" s="7"/>
      <c r="HGP3" s="7"/>
      <c r="HGQ3" s="7"/>
      <c r="HGR3" s="7"/>
      <c r="HGS3" s="7"/>
      <c r="HGT3" s="7"/>
      <c r="HGU3" s="7"/>
      <c r="HGV3" s="7"/>
      <c r="HGW3" s="7"/>
      <c r="HGX3" s="7"/>
      <c r="HGY3" s="7"/>
      <c r="HGZ3" s="7"/>
      <c r="HHA3" s="7"/>
      <c r="HHB3" s="7"/>
      <c r="HHC3" s="7"/>
      <c r="HHD3" s="7"/>
      <c r="HHE3" s="7"/>
      <c r="HHF3" s="7"/>
      <c r="HHG3" s="7"/>
      <c r="HHH3" s="7"/>
      <c r="HHI3" s="7"/>
      <c r="HHJ3" s="7"/>
      <c r="HHK3" s="7"/>
      <c r="HHL3" s="7"/>
      <c r="HHM3" s="7"/>
      <c r="HHN3" s="7"/>
      <c r="HHO3" s="7"/>
      <c r="HHP3" s="7"/>
      <c r="HHQ3" s="7"/>
      <c r="HHR3" s="7"/>
      <c r="HHS3" s="7"/>
      <c r="HHT3" s="7"/>
      <c r="HHU3" s="7"/>
      <c r="HHV3" s="7"/>
      <c r="HHW3" s="7"/>
      <c r="HHX3" s="7"/>
      <c r="HHY3" s="7"/>
      <c r="HHZ3" s="7"/>
      <c r="HIA3" s="7"/>
      <c r="HIB3" s="7"/>
      <c r="HIC3" s="7"/>
      <c r="HID3" s="7"/>
      <c r="HIE3" s="7"/>
      <c r="HIF3" s="7"/>
      <c r="HIG3" s="7"/>
      <c r="HIH3" s="7"/>
      <c r="HII3" s="7"/>
      <c r="HIJ3" s="7"/>
      <c r="HIK3" s="7"/>
      <c r="HIL3" s="7"/>
      <c r="HIM3" s="7"/>
      <c r="HIN3" s="7"/>
      <c r="HIO3" s="7"/>
      <c r="HIP3" s="7"/>
      <c r="HIQ3" s="7"/>
      <c r="HIR3" s="7"/>
      <c r="HIS3" s="7"/>
      <c r="HIT3" s="7"/>
      <c r="HIU3" s="7"/>
      <c r="HIV3" s="7"/>
      <c r="HIW3" s="7"/>
      <c r="HIX3" s="7"/>
      <c r="HIY3" s="7"/>
      <c r="HIZ3" s="7"/>
      <c r="HJA3" s="7"/>
      <c r="HJB3" s="7"/>
      <c r="HJC3" s="7"/>
      <c r="HJD3" s="7"/>
      <c r="HJE3" s="7"/>
      <c r="HJF3" s="7"/>
      <c r="HJG3" s="7"/>
      <c r="HJH3" s="7"/>
      <c r="HJI3" s="7"/>
      <c r="HJJ3" s="7"/>
      <c r="HJK3" s="7"/>
      <c r="HJL3" s="7"/>
      <c r="HJM3" s="7"/>
      <c r="HJN3" s="7"/>
      <c r="HJO3" s="7"/>
      <c r="HJP3" s="7"/>
      <c r="HJQ3" s="7"/>
      <c r="HJR3" s="7"/>
      <c r="HJS3" s="7"/>
      <c r="HJT3" s="7"/>
      <c r="HJU3" s="7"/>
      <c r="HJV3" s="7"/>
      <c r="HJW3" s="7"/>
      <c r="HJX3" s="7"/>
      <c r="HJY3" s="7"/>
      <c r="HJZ3" s="7"/>
      <c r="HKA3" s="7"/>
      <c r="HKB3" s="7"/>
      <c r="HKC3" s="7"/>
      <c r="HKD3" s="7"/>
      <c r="HKE3" s="7"/>
      <c r="HKF3" s="7"/>
      <c r="HKG3" s="7"/>
      <c r="HKH3" s="7"/>
      <c r="HKI3" s="7"/>
      <c r="HKJ3" s="7"/>
      <c r="HKK3" s="7"/>
      <c r="HKL3" s="7"/>
      <c r="HKM3" s="7"/>
      <c r="HKN3" s="7"/>
      <c r="HKO3" s="7"/>
      <c r="HKP3" s="7"/>
      <c r="HKQ3" s="7"/>
      <c r="HKR3" s="7"/>
      <c r="HKS3" s="7"/>
      <c r="HKT3" s="7"/>
      <c r="HKU3" s="7"/>
      <c r="HKV3" s="7"/>
      <c r="HKW3" s="7"/>
      <c r="HKX3" s="7"/>
      <c r="HKY3" s="7"/>
      <c r="HKZ3" s="7"/>
      <c r="HLA3" s="7"/>
      <c r="HLB3" s="7"/>
      <c r="HLC3" s="7"/>
      <c r="HLD3" s="7"/>
      <c r="HLE3" s="7"/>
      <c r="HLF3" s="7"/>
      <c r="HLG3" s="7"/>
      <c r="HLH3" s="7"/>
      <c r="HLI3" s="7"/>
      <c r="HLJ3" s="7"/>
      <c r="HLK3" s="7"/>
      <c r="HLL3" s="7"/>
      <c r="HLM3" s="7"/>
      <c r="HLN3" s="7"/>
      <c r="HLO3" s="7"/>
      <c r="HLP3" s="7"/>
      <c r="HLQ3" s="7"/>
      <c r="HLR3" s="7"/>
      <c r="HLS3" s="7"/>
      <c r="HLT3" s="7"/>
      <c r="HLU3" s="7"/>
      <c r="HLV3" s="7"/>
      <c r="HLW3" s="7"/>
      <c r="HLX3" s="7"/>
      <c r="HLY3" s="7"/>
      <c r="HLZ3" s="7"/>
      <c r="HMA3" s="7"/>
      <c r="HMB3" s="7"/>
      <c r="HMC3" s="7"/>
      <c r="HMD3" s="7"/>
      <c r="HME3" s="7"/>
      <c r="HMF3" s="7"/>
      <c r="HMG3" s="7"/>
      <c r="HMH3" s="7"/>
      <c r="HMI3" s="7"/>
      <c r="HMJ3" s="7"/>
      <c r="HMK3" s="7"/>
      <c r="HML3" s="7"/>
      <c r="HMM3" s="7"/>
      <c r="HMN3" s="7"/>
      <c r="HMO3" s="7"/>
      <c r="HMP3" s="7"/>
      <c r="HMQ3" s="7"/>
      <c r="HMR3" s="7"/>
      <c r="HMS3" s="7"/>
      <c r="HMT3" s="7"/>
      <c r="HMU3" s="7"/>
      <c r="HMV3" s="7"/>
      <c r="HMW3" s="7"/>
      <c r="HMX3" s="7"/>
      <c r="HMY3" s="7"/>
      <c r="HMZ3" s="7"/>
      <c r="HNA3" s="7"/>
      <c r="HNB3" s="7"/>
      <c r="HNC3" s="7"/>
      <c r="HND3" s="7"/>
      <c r="HNE3" s="7"/>
      <c r="HNF3" s="7"/>
      <c r="HNG3" s="7"/>
      <c r="HNH3" s="7"/>
      <c r="HNI3" s="7"/>
      <c r="HNJ3" s="7"/>
      <c r="HNK3" s="7"/>
      <c r="HNL3" s="7"/>
      <c r="HNM3" s="7"/>
      <c r="HNN3" s="7"/>
      <c r="HNO3" s="7"/>
      <c r="HNP3" s="7"/>
      <c r="HNQ3" s="7"/>
      <c r="HNR3" s="7"/>
      <c r="HNS3" s="7"/>
      <c r="HNT3" s="7"/>
      <c r="HNU3" s="7"/>
      <c r="HNV3" s="7"/>
      <c r="HNW3" s="7"/>
      <c r="HNX3" s="7"/>
      <c r="HNY3" s="7"/>
      <c r="HNZ3" s="7"/>
      <c r="HOA3" s="7"/>
      <c r="HOB3" s="7"/>
      <c r="HOC3" s="7"/>
      <c r="HOD3" s="7"/>
      <c r="HOE3" s="7"/>
      <c r="HOF3" s="7"/>
      <c r="HOG3" s="7"/>
      <c r="HOH3" s="7"/>
      <c r="HOI3" s="7"/>
      <c r="HOJ3" s="7"/>
      <c r="HOK3" s="7"/>
      <c r="HOL3" s="7"/>
      <c r="HOM3" s="7"/>
      <c r="HON3" s="7"/>
      <c r="HOO3" s="7"/>
      <c r="HOP3" s="7"/>
      <c r="HOQ3" s="7"/>
      <c r="HOR3" s="7"/>
      <c r="HOS3" s="7"/>
      <c r="HOT3" s="7"/>
      <c r="HOU3" s="7"/>
      <c r="HOV3" s="7"/>
      <c r="HOW3" s="7"/>
      <c r="HOX3" s="7"/>
      <c r="HOY3" s="7"/>
      <c r="HOZ3" s="7"/>
      <c r="HPA3" s="7"/>
      <c r="HPB3" s="7"/>
      <c r="HPC3" s="7"/>
      <c r="HPD3" s="7"/>
      <c r="HPE3" s="7"/>
      <c r="HPF3" s="7"/>
      <c r="HPG3" s="7"/>
      <c r="HPH3" s="7"/>
      <c r="HPI3" s="7"/>
      <c r="HPJ3" s="7"/>
      <c r="HPK3" s="7"/>
      <c r="HPL3" s="7"/>
      <c r="HPM3" s="7"/>
      <c r="HPN3" s="7"/>
      <c r="HPO3" s="7"/>
      <c r="HPP3" s="7"/>
      <c r="HPQ3" s="7"/>
      <c r="HPR3" s="7"/>
      <c r="HPS3" s="7"/>
      <c r="HPT3" s="7"/>
      <c r="HPU3" s="7"/>
      <c r="HPV3" s="7"/>
      <c r="HPW3" s="7"/>
      <c r="HPX3" s="7"/>
      <c r="HPY3" s="7"/>
      <c r="HPZ3" s="7"/>
      <c r="HQA3" s="7"/>
      <c r="HQB3" s="7"/>
      <c r="HQC3" s="7"/>
      <c r="HQD3" s="7"/>
      <c r="HQE3" s="7"/>
      <c r="HQF3" s="7"/>
      <c r="HQG3" s="7"/>
      <c r="HQH3" s="7"/>
      <c r="HQI3" s="7"/>
      <c r="HQJ3" s="7"/>
      <c r="HQK3" s="7"/>
      <c r="HQL3" s="7"/>
      <c r="HQM3" s="7"/>
      <c r="HQN3" s="7"/>
      <c r="HQO3" s="7"/>
      <c r="HQP3" s="7"/>
      <c r="HQQ3" s="7"/>
      <c r="HQR3" s="7"/>
      <c r="HQS3" s="7"/>
      <c r="HQT3" s="7"/>
      <c r="HQU3" s="7"/>
      <c r="HQV3" s="7"/>
      <c r="HQW3" s="7"/>
      <c r="HQX3" s="7"/>
      <c r="HQY3" s="7"/>
      <c r="HQZ3" s="7"/>
      <c r="HRA3" s="7"/>
      <c r="HRB3" s="7"/>
      <c r="HRC3" s="7"/>
      <c r="HRD3" s="7"/>
      <c r="HRE3" s="7"/>
      <c r="HRF3" s="7"/>
      <c r="HRG3" s="7"/>
      <c r="HRH3" s="7"/>
      <c r="HRI3" s="7"/>
      <c r="HRJ3" s="7"/>
      <c r="HRK3" s="7"/>
      <c r="HRL3" s="7"/>
      <c r="HRM3" s="7"/>
      <c r="HRN3" s="7"/>
      <c r="HRO3" s="7"/>
      <c r="HRP3" s="7"/>
      <c r="HRQ3" s="7"/>
      <c r="HRR3" s="7"/>
      <c r="HRS3" s="7"/>
      <c r="HRT3" s="7"/>
      <c r="HRU3" s="7"/>
      <c r="HRV3" s="7"/>
      <c r="HRW3" s="7"/>
      <c r="HRX3" s="7"/>
      <c r="HRY3" s="7"/>
      <c r="HRZ3" s="7"/>
      <c r="HSA3" s="7"/>
      <c r="HSB3" s="7"/>
      <c r="HSC3" s="7"/>
      <c r="HSD3" s="7"/>
      <c r="HSE3" s="7"/>
      <c r="HSF3" s="7"/>
      <c r="HSG3" s="7"/>
      <c r="HSH3" s="7"/>
      <c r="HSI3" s="7"/>
      <c r="HSJ3" s="7"/>
      <c r="HSK3" s="7"/>
      <c r="HSL3" s="7"/>
      <c r="HSM3" s="7"/>
      <c r="HSN3" s="7"/>
      <c r="HSO3" s="7"/>
      <c r="HSP3" s="7"/>
      <c r="HSQ3" s="7"/>
      <c r="HSR3" s="7"/>
      <c r="HSS3" s="7"/>
      <c r="HST3" s="7"/>
      <c r="HSU3" s="7"/>
      <c r="HSV3" s="7"/>
      <c r="HSW3" s="7"/>
      <c r="HSX3" s="7"/>
      <c r="HSY3" s="7"/>
      <c r="HSZ3" s="7"/>
      <c r="HTA3" s="7"/>
      <c r="HTB3" s="7"/>
      <c r="HTC3" s="7"/>
      <c r="HTD3" s="7"/>
      <c r="HTE3" s="7"/>
      <c r="HTF3" s="7"/>
      <c r="HTG3" s="7"/>
      <c r="HTH3" s="7"/>
      <c r="HTI3" s="7"/>
      <c r="HTJ3" s="7"/>
      <c r="HTK3" s="7"/>
      <c r="HTL3" s="7"/>
      <c r="HTM3" s="7"/>
      <c r="HTN3" s="7"/>
      <c r="HTO3" s="7"/>
      <c r="HTP3" s="7"/>
      <c r="HTQ3" s="7"/>
      <c r="HTR3" s="7"/>
      <c r="HTS3" s="7"/>
      <c r="HTT3" s="7"/>
      <c r="HTU3" s="7"/>
      <c r="HTV3" s="7"/>
      <c r="HTW3" s="7"/>
      <c r="HTX3" s="7"/>
      <c r="HTY3" s="7"/>
      <c r="HTZ3" s="7"/>
      <c r="HUA3" s="7"/>
      <c r="HUB3" s="7"/>
      <c r="HUC3" s="7"/>
      <c r="HUD3" s="7"/>
      <c r="HUE3" s="7"/>
      <c r="HUF3" s="7"/>
      <c r="HUG3" s="7"/>
      <c r="HUH3" s="7"/>
      <c r="HUI3" s="7"/>
      <c r="HUJ3" s="7"/>
      <c r="HUK3" s="7"/>
      <c r="HUL3" s="7"/>
      <c r="HUM3" s="7"/>
      <c r="HUN3" s="7"/>
      <c r="HUO3" s="7"/>
      <c r="HUP3" s="7"/>
      <c r="HUQ3" s="7"/>
      <c r="HUR3" s="7"/>
      <c r="HUS3" s="7"/>
      <c r="HUT3" s="7"/>
      <c r="HUU3" s="7"/>
      <c r="HUV3" s="7"/>
      <c r="HUW3" s="7"/>
      <c r="HUX3" s="7"/>
      <c r="HUY3" s="7"/>
      <c r="HUZ3" s="7"/>
      <c r="HVA3" s="7"/>
      <c r="HVB3" s="7"/>
      <c r="HVC3" s="7"/>
      <c r="HVD3" s="7"/>
      <c r="HVE3" s="7"/>
      <c r="HVF3" s="7"/>
      <c r="HVG3" s="7"/>
      <c r="HVH3" s="7"/>
      <c r="HVI3" s="7"/>
      <c r="HVJ3" s="7"/>
      <c r="HVK3" s="7"/>
      <c r="HVL3" s="7"/>
      <c r="HVM3" s="7"/>
      <c r="HVN3" s="7"/>
      <c r="HVO3" s="7"/>
      <c r="HVP3" s="7"/>
      <c r="HVQ3" s="7"/>
      <c r="HVR3" s="7"/>
      <c r="HVS3" s="7"/>
      <c r="HVT3" s="7"/>
      <c r="HVU3" s="7"/>
      <c r="HVV3" s="7"/>
      <c r="HVW3" s="7"/>
      <c r="HVX3" s="7"/>
      <c r="HVY3" s="7"/>
      <c r="HVZ3" s="7"/>
      <c r="HWA3" s="7"/>
      <c r="HWB3" s="7"/>
      <c r="HWC3" s="7"/>
      <c r="HWD3" s="7"/>
      <c r="HWE3" s="7"/>
      <c r="HWF3" s="7"/>
      <c r="HWG3" s="7"/>
      <c r="HWH3" s="7"/>
      <c r="HWI3" s="7"/>
      <c r="HWJ3" s="7"/>
      <c r="HWK3" s="7"/>
      <c r="HWL3" s="7"/>
      <c r="HWM3" s="7"/>
      <c r="HWN3" s="7"/>
      <c r="HWO3" s="7"/>
      <c r="HWP3" s="7"/>
      <c r="HWQ3" s="7"/>
      <c r="HWR3" s="7"/>
      <c r="HWS3" s="7"/>
      <c r="HWT3" s="7"/>
      <c r="HWU3" s="7"/>
      <c r="HWV3" s="7"/>
      <c r="HWW3" s="7"/>
      <c r="HWX3" s="7"/>
      <c r="HWY3" s="7"/>
      <c r="HWZ3" s="7"/>
      <c r="HXA3" s="7"/>
      <c r="HXB3" s="7"/>
      <c r="HXC3" s="7"/>
      <c r="HXD3" s="7"/>
      <c r="HXE3" s="7"/>
      <c r="HXF3" s="7"/>
      <c r="HXG3" s="7"/>
      <c r="HXH3" s="7"/>
      <c r="HXI3" s="7"/>
      <c r="HXJ3" s="7"/>
      <c r="HXK3" s="7"/>
      <c r="HXL3" s="7"/>
      <c r="HXM3" s="7"/>
      <c r="HXN3" s="7"/>
      <c r="HXO3" s="7"/>
      <c r="HXP3" s="7"/>
      <c r="HXQ3" s="7"/>
      <c r="HXR3" s="7"/>
      <c r="HXS3" s="7"/>
      <c r="HXT3" s="7"/>
      <c r="HXU3" s="7"/>
      <c r="HXV3" s="7"/>
      <c r="HXW3" s="7"/>
      <c r="HXX3" s="7"/>
      <c r="HXY3" s="7"/>
      <c r="HXZ3" s="7"/>
      <c r="HYA3" s="7"/>
      <c r="HYB3" s="7"/>
      <c r="HYC3" s="7"/>
      <c r="HYD3" s="7"/>
      <c r="HYE3" s="7"/>
      <c r="HYF3" s="7"/>
      <c r="HYG3" s="7"/>
      <c r="HYH3" s="7"/>
      <c r="HYI3" s="7"/>
      <c r="HYJ3" s="7"/>
      <c r="HYK3" s="7"/>
      <c r="HYL3" s="7"/>
      <c r="HYM3" s="7"/>
      <c r="HYN3" s="7"/>
      <c r="HYO3" s="7"/>
      <c r="HYP3" s="7"/>
      <c r="HYQ3" s="7"/>
      <c r="HYR3" s="7"/>
      <c r="HYS3" s="7"/>
      <c r="HYT3" s="7"/>
      <c r="HYU3" s="7"/>
      <c r="HYV3" s="7"/>
      <c r="HYW3" s="7"/>
      <c r="HYX3" s="7"/>
      <c r="HYY3" s="7"/>
      <c r="HYZ3" s="7"/>
      <c r="HZA3" s="7"/>
      <c r="HZB3" s="7"/>
      <c r="HZC3" s="7"/>
      <c r="HZD3" s="7"/>
      <c r="HZE3" s="7"/>
      <c r="HZF3" s="7"/>
      <c r="HZG3" s="7"/>
      <c r="HZH3" s="7"/>
      <c r="HZI3" s="7"/>
      <c r="HZJ3" s="7"/>
      <c r="HZK3" s="7"/>
      <c r="HZL3" s="7"/>
      <c r="HZM3" s="7"/>
      <c r="HZN3" s="7"/>
      <c r="HZO3" s="7"/>
      <c r="HZP3" s="7"/>
      <c r="HZQ3" s="7"/>
      <c r="HZR3" s="7"/>
      <c r="HZS3" s="7"/>
      <c r="HZT3" s="7"/>
      <c r="HZU3" s="7"/>
      <c r="HZV3" s="7"/>
      <c r="HZW3" s="7"/>
      <c r="HZX3" s="7"/>
      <c r="HZY3" s="7"/>
      <c r="HZZ3" s="7"/>
      <c r="IAA3" s="7"/>
      <c r="IAB3" s="7"/>
      <c r="IAC3" s="7"/>
      <c r="IAD3" s="7"/>
      <c r="IAE3" s="7"/>
      <c r="IAF3" s="7"/>
      <c r="IAG3" s="7"/>
      <c r="IAH3" s="7"/>
      <c r="IAI3" s="7"/>
      <c r="IAJ3" s="7"/>
      <c r="IAK3" s="7"/>
      <c r="IAL3" s="7"/>
      <c r="IAM3" s="7"/>
      <c r="IAN3" s="7"/>
      <c r="IAO3" s="7"/>
      <c r="IAP3" s="7"/>
      <c r="IAQ3" s="7"/>
      <c r="IAR3" s="7"/>
      <c r="IAS3" s="7"/>
      <c r="IAT3" s="7"/>
      <c r="IAU3" s="7"/>
      <c r="IAV3" s="7"/>
      <c r="IAW3" s="7"/>
      <c r="IAX3" s="7"/>
      <c r="IAY3" s="7"/>
      <c r="IAZ3" s="7"/>
      <c r="IBA3" s="7"/>
      <c r="IBB3" s="7"/>
      <c r="IBC3" s="7"/>
      <c r="IBD3" s="7"/>
      <c r="IBE3" s="7"/>
      <c r="IBF3" s="7"/>
      <c r="IBG3" s="7"/>
      <c r="IBH3" s="7"/>
      <c r="IBI3" s="7"/>
      <c r="IBJ3" s="7"/>
      <c r="IBK3" s="7"/>
      <c r="IBL3" s="7"/>
      <c r="IBM3" s="7"/>
      <c r="IBN3" s="7"/>
      <c r="IBO3" s="7"/>
      <c r="IBP3" s="7"/>
      <c r="IBQ3" s="7"/>
      <c r="IBR3" s="7"/>
      <c r="IBS3" s="7"/>
      <c r="IBT3" s="7"/>
      <c r="IBU3" s="7"/>
      <c r="IBV3" s="7"/>
      <c r="IBW3" s="7"/>
      <c r="IBX3" s="7"/>
      <c r="IBY3" s="7"/>
      <c r="IBZ3" s="7"/>
      <c r="ICA3" s="7"/>
      <c r="ICB3" s="7"/>
      <c r="ICC3" s="7"/>
      <c r="ICD3" s="7"/>
      <c r="ICE3" s="7"/>
      <c r="ICF3" s="7"/>
      <c r="ICG3" s="7"/>
      <c r="ICH3" s="7"/>
      <c r="ICI3" s="7"/>
      <c r="ICJ3" s="7"/>
      <c r="ICK3" s="7"/>
      <c r="ICL3" s="7"/>
      <c r="ICM3" s="7"/>
      <c r="ICN3" s="7"/>
      <c r="ICO3" s="7"/>
      <c r="ICP3" s="7"/>
      <c r="ICQ3" s="7"/>
      <c r="ICR3" s="7"/>
      <c r="ICS3" s="7"/>
      <c r="ICT3" s="7"/>
      <c r="ICU3" s="7"/>
      <c r="ICV3" s="7"/>
      <c r="ICW3" s="7"/>
      <c r="ICX3" s="7"/>
      <c r="ICY3" s="7"/>
      <c r="ICZ3" s="7"/>
      <c r="IDA3" s="7"/>
      <c r="IDB3" s="7"/>
      <c r="IDC3" s="7"/>
      <c r="IDD3" s="7"/>
      <c r="IDE3" s="7"/>
      <c r="IDF3" s="7"/>
      <c r="IDG3" s="7"/>
      <c r="IDH3" s="7"/>
      <c r="IDI3" s="7"/>
      <c r="IDJ3" s="7"/>
      <c r="IDK3" s="7"/>
      <c r="IDL3" s="7"/>
      <c r="IDM3" s="7"/>
      <c r="IDN3" s="7"/>
      <c r="IDO3" s="7"/>
      <c r="IDP3" s="7"/>
      <c r="IDQ3" s="7"/>
      <c r="IDR3" s="7"/>
      <c r="IDS3" s="7"/>
      <c r="IDT3" s="7"/>
      <c r="IDU3" s="7"/>
      <c r="IDV3" s="7"/>
      <c r="IDW3" s="7"/>
      <c r="IDX3" s="7"/>
      <c r="IDY3" s="7"/>
      <c r="IDZ3" s="7"/>
      <c r="IEA3" s="7"/>
      <c r="IEB3" s="7"/>
      <c r="IEC3" s="7"/>
      <c r="IED3" s="7"/>
      <c r="IEE3" s="7"/>
      <c r="IEF3" s="7"/>
      <c r="IEG3" s="7"/>
      <c r="IEH3" s="7"/>
      <c r="IEI3" s="7"/>
      <c r="IEJ3" s="7"/>
      <c r="IEK3" s="7"/>
      <c r="IEL3" s="7"/>
      <c r="IEM3" s="7"/>
      <c r="IEN3" s="7"/>
      <c r="IEO3" s="7"/>
      <c r="IEP3" s="7"/>
      <c r="IEQ3" s="7"/>
      <c r="IER3" s="7"/>
      <c r="IES3" s="7"/>
      <c r="IET3" s="7"/>
      <c r="IEU3" s="7"/>
      <c r="IEV3" s="7"/>
      <c r="IEW3" s="7"/>
      <c r="IEX3" s="7"/>
      <c r="IEY3" s="7"/>
      <c r="IEZ3" s="7"/>
      <c r="IFA3" s="7"/>
      <c r="IFB3" s="7"/>
      <c r="IFC3" s="7"/>
      <c r="IFD3" s="7"/>
      <c r="IFE3" s="7"/>
      <c r="IFF3" s="7"/>
      <c r="IFG3" s="7"/>
      <c r="IFH3" s="7"/>
      <c r="IFI3" s="7"/>
      <c r="IFJ3" s="7"/>
      <c r="IFK3" s="7"/>
      <c r="IFL3" s="7"/>
      <c r="IFM3" s="7"/>
      <c r="IFN3" s="7"/>
      <c r="IFO3" s="7"/>
      <c r="IFP3" s="7"/>
      <c r="IFQ3" s="7"/>
      <c r="IFR3" s="7"/>
      <c r="IFS3" s="7"/>
      <c r="IFT3" s="7"/>
      <c r="IFU3" s="7"/>
      <c r="IFV3" s="7"/>
      <c r="IFW3" s="7"/>
      <c r="IFX3" s="7"/>
      <c r="IFY3" s="7"/>
      <c r="IFZ3" s="7"/>
      <c r="IGA3" s="7"/>
      <c r="IGB3" s="7"/>
      <c r="IGC3" s="7"/>
      <c r="IGD3" s="7"/>
      <c r="IGE3" s="7"/>
      <c r="IGF3" s="7"/>
      <c r="IGG3" s="7"/>
      <c r="IGH3" s="7"/>
      <c r="IGI3" s="7"/>
      <c r="IGJ3" s="7"/>
      <c r="IGK3" s="7"/>
      <c r="IGL3" s="7"/>
      <c r="IGM3" s="7"/>
      <c r="IGN3" s="7"/>
      <c r="IGO3" s="7"/>
      <c r="IGP3" s="7"/>
      <c r="IGQ3" s="7"/>
      <c r="IGR3" s="7"/>
      <c r="IGS3" s="7"/>
      <c r="IGT3" s="7"/>
      <c r="IGU3" s="7"/>
      <c r="IGV3" s="7"/>
      <c r="IGW3" s="7"/>
      <c r="IGX3" s="7"/>
      <c r="IGY3" s="7"/>
      <c r="IGZ3" s="7"/>
      <c r="IHA3" s="7"/>
      <c r="IHB3" s="7"/>
      <c r="IHC3" s="7"/>
      <c r="IHD3" s="7"/>
      <c r="IHE3" s="7"/>
      <c r="IHF3" s="7"/>
      <c r="IHG3" s="7"/>
      <c r="IHH3" s="7"/>
      <c r="IHI3" s="7"/>
      <c r="IHJ3" s="7"/>
      <c r="IHK3" s="7"/>
      <c r="IHL3" s="7"/>
      <c r="IHM3" s="7"/>
      <c r="IHN3" s="7"/>
      <c r="IHO3" s="7"/>
      <c r="IHP3" s="7"/>
      <c r="IHQ3" s="7"/>
      <c r="IHR3" s="7"/>
      <c r="IHS3" s="7"/>
      <c r="IHT3" s="7"/>
      <c r="IHU3" s="7"/>
      <c r="IHV3" s="7"/>
      <c r="IHW3" s="7"/>
      <c r="IHX3" s="7"/>
      <c r="IHY3" s="7"/>
      <c r="IHZ3" s="7"/>
      <c r="IIA3" s="7"/>
      <c r="IIB3" s="7"/>
      <c r="IIC3" s="7"/>
      <c r="IID3" s="7"/>
      <c r="IIE3" s="7"/>
      <c r="IIF3" s="7"/>
      <c r="IIG3" s="7"/>
      <c r="IIH3" s="7"/>
      <c r="III3" s="7"/>
      <c r="IIJ3" s="7"/>
      <c r="IIK3" s="7"/>
      <c r="IIL3" s="7"/>
      <c r="IIM3" s="7"/>
      <c r="IIN3" s="7"/>
      <c r="IIO3" s="7"/>
      <c r="IIP3" s="7"/>
      <c r="IIQ3" s="7"/>
      <c r="IIR3" s="7"/>
      <c r="IIS3" s="7"/>
      <c r="IIT3" s="7"/>
      <c r="IIU3" s="7"/>
      <c r="IIV3" s="7"/>
      <c r="IIW3" s="7"/>
      <c r="IIX3" s="7"/>
      <c r="IIY3" s="7"/>
      <c r="IIZ3" s="7"/>
      <c r="IJA3" s="7"/>
      <c r="IJB3" s="7"/>
      <c r="IJC3" s="7"/>
      <c r="IJD3" s="7"/>
      <c r="IJE3" s="7"/>
      <c r="IJF3" s="7"/>
      <c r="IJG3" s="7"/>
      <c r="IJH3" s="7"/>
      <c r="IJI3" s="7"/>
      <c r="IJJ3" s="7"/>
      <c r="IJK3" s="7"/>
      <c r="IJL3" s="7"/>
      <c r="IJM3" s="7"/>
      <c r="IJN3" s="7"/>
      <c r="IJO3" s="7"/>
      <c r="IJP3" s="7"/>
      <c r="IJQ3" s="7"/>
      <c r="IJR3" s="7"/>
      <c r="IJS3" s="7"/>
      <c r="IJT3" s="7"/>
      <c r="IJU3" s="7"/>
      <c r="IJV3" s="7"/>
      <c r="IJW3" s="7"/>
      <c r="IJX3" s="7"/>
      <c r="IJY3" s="7"/>
      <c r="IJZ3" s="7"/>
      <c r="IKA3" s="7"/>
      <c r="IKB3" s="7"/>
      <c r="IKC3" s="7"/>
      <c r="IKD3" s="7"/>
      <c r="IKE3" s="7"/>
      <c r="IKF3" s="7"/>
      <c r="IKG3" s="7"/>
      <c r="IKH3" s="7"/>
      <c r="IKI3" s="7"/>
      <c r="IKJ3" s="7"/>
      <c r="IKK3" s="7"/>
      <c r="IKL3" s="7"/>
      <c r="IKM3" s="7"/>
      <c r="IKN3" s="7"/>
      <c r="IKO3" s="7"/>
      <c r="IKP3" s="7"/>
      <c r="IKQ3" s="7"/>
      <c r="IKR3" s="7"/>
      <c r="IKS3" s="7"/>
      <c r="IKT3" s="7"/>
      <c r="IKU3" s="7"/>
      <c r="IKV3" s="7"/>
      <c r="IKW3" s="7"/>
      <c r="IKX3" s="7"/>
      <c r="IKY3" s="7"/>
      <c r="IKZ3" s="7"/>
      <c r="ILA3" s="7"/>
      <c r="ILB3" s="7"/>
      <c r="ILC3" s="7"/>
      <c r="ILD3" s="7"/>
      <c r="ILE3" s="7"/>
      <c r="ILF3" s="7"/>
      <c r="ILG3" s="7"/>
      <c r="ILH3" s="7"/>
      <c r="ILI3" s="7"/>
      <c r="ILJ3" s="7"/>
      <c r="ILK3" s="7"/>
      <c r="ILL3" s="7"/>
      <c r="ILM3" s="7"/>
      <c r="ILN3" s="7"/>
      <c r="ILO3" s="7"/>
      <c r="ILP3" s="7"/>
      <c r="ILQ3" s="7"/>
      <c r="ILR3" s="7"/>
      <c r="ILS3" s="7"/>
      <c r="ILT3" s="7"/>
      <c r="ILU3" s="7"/>
      <c r="ILV3" s="7"/>
      <c r="ILW3" s="7"/>
      <c r="ILX3" s="7"/>
      <c r="ILY3" s="7"/>
      <c r="ILZ3" s="7"/>
      <c r="IMA3" s="7"/>
      <c r="IMB3" s="7"/>
      <c r="IMC3" s="7"/>
      <c r="IMD3" s="7"/>
      <c r="IME3" s="7"/>
      <c r="IMF3" s="7"/>
      <c r="IMG3" s="7"/>
      <c r="IMH3" s="7"/>
      <c r="IMI3" s="7"/>
      <c r="IMJ3" s="7"/>
      <c r="IMK3" s="7"/>
      <c r="IML3" s="7"/>
      <c r="IMM3" s="7"/>
      <c r="IMN3" s="7"/>
      <c r="IMO3" s="7"/>
      <c r="IMP3" s="7"/>
      <c r="IMQ3" s="7"/>
      <c r="IMR3" s="7"/>
      <c r="IMS3" s="7"/>
      <c r="IMT3" s="7"/>
      <c r="IMU3" s="7"/>
      <c r="IMV3" s="7"/>
      <c r="IMW3" s="7"/>
      <c r="IMX3" s="7"/>
      <c r="IMY3" s="7"/>
      <c r="IMZ3" s="7"/>
      <c r="INA3" s="7"/>
      <c r="INB3" s="7"/>
      <c r="INC3" s="7"/>
      <c r="IND3" s="7"/>
      <c r="INE3" s="7"/>
      <c r="INF3" s="7"/>
      <c r="ING3" s="7"/>
      <c r="INH3" s="7"/>
      <c r="INI3" s="7"/>
      <c r="INJ3" s="7"/>
      <c r="INK3" s="7"/>
      <c r="INL3" s="7"/>
      <c r="INM3" s="7"/>
      <c r="INN3" s="7"/>
      <c r="INO3" s="7"/>
      <c r="INP3" s="7"/>
      <c r="INQ3" s="7"/>
      <c r="INR3" s="7"/>
      <c r="INS3" s="7"/>
      <c r="INT3" s="7"/>
      <c r="INU3" s="7"/>
      <c r="INV3" s="7"/>
      <c r="INW3" s="7"/>
      <c r="INX3" s="7"/>
      <c r="INY3" s="7"/>
      <c r="INZ3" s="7"/>
      <c r="IOA3" s="7"/>
      <c r="IOB3" s="7"/>
      <c r="IOC3" s="7"/>
      <c r="IOD3" s="7"/>
      <c r="IOE3" s="7"/>
      <c r="IOF3" s="7"/>
      <c r="IOG3" s="7"/>
      <c r="IOH3" s="7"/>
      <c r="IOI3" s="7"/>
      <c r="IOJ3" s="7"/>
      <c r="IOK3" s="7"/>
      <c r="IOL3" s="7"/>
      <c r="IOM3" s="7"/>
      <c r="ION3" s="7"/>
      <c r="IOO3" s="7"/>
      <c r="IOP3" s="7"/>
      <c r="IOQ3" s="7"/>
      <c r="IOR3" s="7"/>
      <c r="IOS3" s="7"/>
      <c r="IOT3" s="7"/>
      <c r="IOU3" s="7"/>
      <c r="IOV3" s="7"/>
      <c r="IOW3" s="7"/>
      <c r="IOX3" s="7"/>
      <c r="IOY3" s="7"/>
      <c r="IOZ3" s="7"/>
      <c r="IPA3" s="7"/>
      <c r="IPB3" s="7"/>
      <c r="IPC3" s="7"/>
      <c r="IPD3" s="7"/>
      <c r="IPE3" s="7"/>
      <c r="IPF3" s="7"/>
      <c r="IPG3" s="7"/>
      <c r="IPH3" s="7"/>
      <c r="IPI3" s="7"/>
      <c r="IPJ3" s="7"/>
      <c r="IPK3" s="7"/>
      <c r="IPL3" s="7"/>
      <c r="IPM3" s="7"/>
      <c r="IPN3" s="7"/>
      <c r="IPO3" s="7"/>
      <c r="IPP3" s="7"/>
      <c r="IPQ3" s="7"/>
      <c r="IPR3" s="7"/>
      <c r="IPS3" s="7"/>
      <c r="IPT3" s="7"/>
      <c r="IPU3" s="7"/>
      <c r="IPV3" s="7"/>
      <c r="IPW3" s="7"/>
      <c r="IPX3" s="7"/>
      <c r="IPY3" s="7"/>
      <c r="IPZ3" s="7"/>
      <c r="IQA3" s="7"/>
      <c r="IQB3" s="7"/>
      <c r="IQC3" s="7"/>
      <c r="IQD3" s="7"/>
      <c r="IQE3" s="7"/>
      <c r="IQF3" s="7"/>
      <c r="IQG3" s="7"/>
      <c r="IQH3" s="7"/>
      <c r="IQI3" s="7"/>
      <c r="IQJ3" s="7"/>
      <c r="IQK3" s="7"/>
      <c r="IQL3" s="7"/>
      <c r="IQM3" s="7"/>
      <c r="IQN3" s="7"/>
      <c r="IQO3" s="7"/>
      <c r="IQP3" s="7"/>
      <c r="IQQ3" s="7"/>
      <c r="IQR3" s="7"/>
      <c r="IQS3" s="7"/>
      <c r="IQT3" s="7"/>
      <c r="IQU3" s="7"/>
      <c r="IQV3" s="7"/>
      <c r="IQW3" s="7"/>
      <c r="IQX3" s="7"/>
      <c r="IQY3" s="7"/>
      <c r="IQZ3" s="7"/>
      <c r="IRA3" s="7"/>
      <c r="IRB3" s="7"/>
      <c r="IRC3" s="7"/>
      <c r="IRD3" s="7"/>
      <c r="IRE3" s="7"/>
      <c r="IRF3" s="7"/>
      <c r="IRG3" s="7"/>
      <c r="IRH3" s="7"/>
      <c r="IRI3" s="7"/>
      <c r="IRJ3" s="7"/>
      <c r="IRK3" s="7"/>
      <c r="IRL3" s="7"/>
      <c r="IRM3" s="7"/>
      <c r="IRN3" s="7"/>
      <c r="IRO3" s="7"/>
      <c r="IRP3" s="7"/>
      <c r="IRQ3" s="7"/>
      <c r="IRR3" s="7"/>
      <c r="IRS3" s="7"/>
      <c r="IRT3" s="7"/>
      <c r="IRU3" s="7"/>
      <c r="IRV3" s="7"/>
      <c r="IRW3" s="7"/>
      <c r="IRX3" s="7"/>
      <c r="IRY3" s="7"/>
      <c r="IRZ3" s="7"/>
      <c r="ISA3" s="7"/>
      <c r="ISB3" s="7"/>
      <c r="ISC3" s="7"/>
      <c r="ISD3" s="7"/>
      <c r="ISE3" s="7"/>
      <c r="ISF3" s="7"/>
      <c r="ISG3" s="7"/>
      <c r="ISH3" s="7"/>
      <c r="ISI3" s="7"/>
      <c r="ISJ3" s="7"/>
      <c r="ISK3" s="7"/>
      <c r="ISL3" s="7"/>
      <c r="ISM3" s="7"/>
      <c r="ISN3" s="7"/>
      <c r="ISO3" s="7"/>
      <c r="ISP3" s="7"/>
      <c r="ISQ3" s="7"/>
      <c r="ISR3" s="7"/>
      <c r="ISS3" s="7"/>
      <c r="IST3" s="7"/>
      <c r="ISU3" s="7"/>
      <c r="ISV3" s="7"/>
      <c r="ISW3" s="7"/>
      <c r="ISX3" s="7"/>
      <c r="ISY3" s="7"/>
      <c r="ISZ3" s="7"/>
      <c r="ITA3" s="7"/>
      <c r="ITB3" s="7"/>
      <c r="ITC3" s="7"/>
      <c r="ITD3" s="7"/>
      <c r="ITE3" s="7"/>
      <c r="ITF3" s="7"/>
      <c r="ITG3" s="7"/>
      <c r="ITH3" s="7"/>
      <c r="ITI3" s="7"/>
      <c r="ITJ3" s="7"/>
      <c r="ITK3" s="7"/>
      <c r="ITL3" s="7"/>
      <c r="ITM3" s="7"/>
      <c r="ITN3" s="7"/>
      <c r="ITO3" s="7"/>
      <c r="ITP3" s="7"/>
      <c r="ITQ3" s="7"/>
      <c r="ITR3" s="7"/>
      <c r="ITS3" s="7"/>
      <c r="ITT3" s="7"/>
      <c r="ITU3" s="7"/>
      <c r="ITV3" s="7"/>
      <c r="ITW3" s="7"/>
      <c r="ITX3" s="7"/>
      <c r="ITY3" s="7"/>
      <c r="ITZ3" s="7"/>
      <c r="IUA3" s="7"/>
      <c r="IUB3" s="7"/>
      <c r="IUC3" s="7"/>
      <c r="IUD3" s="7"/>
      <c r="IUE3" s="7"/>
      <c r="IUF3" s="7"/>
      <c r="IUG3" s="7"/>
      <c r="IUH3" s="7"/>
      <c r="IUI3" s="7"/>
      <c r="IUJ3" s="7"/>
      <c r="IUK3" s="7"/>
      <c r="IUL3" s="7"/>
      <c r="IUM3" s="7"/>
      <c r="IUN3" s="7"/>
      <c r="IUO3" s="7"/>
      <c r="IUP3" s="7"/>
      <c r="IUQ3" s="7"/>
      <c r="IUR3" s="7"/>
      <c r="IUS3" s="7"/>
      <c r="IUT3" s="7"/>
      <c r="IUU3" s="7"/>
      <c r="IUV3" s="7"/>
      <c r="IUW3" s="7"/>
      <c r="IUX3" s="7"/>
      <c r="IUY3" s="7"/>
      <c r="IUZ3" s="7"/>
      <c r="IVA3" s="7"/>
      <c r="IVB3" s="7"/>
      <c r="IVC3" s="7"/>
      <c r="IVD3" s="7"/>
      <c r="IVE3" s="7"/>
      <c r="IVF3" s="7"/>
      <c r="IVG3" s="7"/>
      <c r="IVH3" s="7"/>
      <c r="IVI3" s="7"/>
      <c r="IVJ3" s="7"/>
      <c r="IVK3" s="7"/>
      <c r="IVL3" s="7"/>
      <c r="IVM3" s="7"/>
      <c r="IVN3" s="7"/>
      <c r="IVO3" s="7"/>
      <c r="IVP3" s="7"/>
      <c r="IVQ3" s="7"/>
      <c r="IVR3" s="7"/>
      <c r="IVS3" s="7"/>
      <c r="IVT3" s="7"/>
      <c r="IVU3" s="7"/>
      <c r="IVV3" s="7"/>
      <c r="IVW3" s="7"/>
      <c r="IVX3" s="7"/>
      <c r="IVY3" s="7"/>
      <c r="IVZ3" s="7"/>
      <c r="IWA3" s="7"/>
      <c r="IWB3" s="7"/>
      <c r="IWC3" s="7"/>
      <c r="IWD3" s="7"/>
      <c r="IWE3" s="7"/>
      <c r="IWF3" s="7"/>
      <c r="IWG3" s="7"/>
      <c r="IWH3" s="7"/>
      <c r="IWI3" s="7"/>
      <c r="IWJ3" s="7"/>
      <c r="IWK3" s="7"/>
      <c r="IWL3" s="7"/>
      <c r="IWM3" s="7"/>
      <c r="IWN3" s="7"/>
      <c r="IWO3" s="7"/>
      <c r="IWP3" s="7"/>
      <c r="IWQ3" s="7"/>
      <c r="IWR3" s="7"/>
      <c r="IWS3" s="7"/>
      <c r="IWT3" s="7"/>
      <c r="IWU3" s="7"/>
      <c r="IWV3" s="7"/>
      <c r="IWW3" s="7"/>
      <c r="IWX3" s="7"/>
      <c r="IWY3" s="7"/>
      <c r="IWZ3" s="7"/>
      <c r="IXA3" s="7"/>
      <c r="IXB3" s="7"/>
      <c r="IXC3" s="7"/>
      <c r="IXD3" s="7"/>
      <c r="IXE3" s="7"/>
      <c r="IXF3" s="7"/>
      <c r="IXG3" s="7"/>
      <c r="IXH3" s="7"/>
      <c r="IXI3" s="7"/>
      <c r="IXJ3" s="7"/>
      <c r="IXK3" s="7"/>
      <c r="IXL3" s="7"/>
      <c r="IXM3" s="7"/>
      <c r="IXN3" s="7"/>
      <c r="IXO3" s="7"/>
      <c r="IXP3" s="7"/>
      <c r="IXQ3" s="7"/>
      <c r="IXR3" s="7"/>
      <c r="IXS3" s="7"/>
      <c r="IXT3" s="7"/>
      <c r="IXU3" s="7"/>
      <c r="IXV3" s="7"/>
      <c r="IXW3" s="7"/>
      <c r="IXX3" s="7"/>
      <c r="IXY3" s="7"/>
      <c r="IXZ3" s="7"/>
      <c r="IYA3" s="7"/>
      <c r="IYB3" s="7"/>
      <c r="IYC3" s="7"/>
      <c r="IYD3" s="7"/>
      <c r="IYE3" s="7"/>
      <c r="IYF3" s="7"/>
      <c r="IYG3" s="7"/>
      <c r="IYH3" s="7"/>
      <c r="IYI3" s="7"/>
      <c r="IYJ3" s="7"/>
      <c r="IYK3" s="7"/>
      <c r="IYL3" s="7"/>
      <c r="IYM3" s="7"/>
      <c r="IYN3" s="7"/>
      <c r="IYO3" s="7"/>
      <c r="IYP3" s="7"/>
      <c r="IYQ3" s="7"/>
      <c r="IYR3" s="7"/>
      <c r="IYS3" s="7"/>
      <c r="IYT3" s="7"/>
      <c r="IYU3" s="7"/>
      <c r="IYV3" s="7"/>
      <c r="IYW3" s="7"/>
      <c r="IYX3" s="7"/>
      <c r="IYY3" s="7"/>
      <c r="IYZ3" s="7"/>
      <c r="IZA3" s="7"/>
      <c r="IZB3" s="7"/>
      <c r="IZC3" s="7"/>
      <c r="IZD3" s="7"/>
      <c r="IZE3" s="7"/>
      <c r="IZF3" s="7"/>
      <c r="IZG3" s="7"/>
      <c r="IZH3" s="7"/>
      <c r="IZI3" s="7"/>
      <c r="IZJ3" s="7"/>
      <c r="IZK3" s="7"/>
      <c r="IZL3" s="7"/>
      <c r="IZM3" s="7"/>
      <c r="IZN3" s="7"/>
      <c r="IZO3" s="7"/>
      <c r="IZP3" s="7"/>
      <c r="IZQ3" s="7"/>
      <c r="IZR3" s="7"/>
      <c r="IZS3" s="7"/>
      <c r="IZT3" s="7"/>
      <c r="IZU3" s="7"/>
      <c r="IZV3" s="7"/>
      <c r="IZW3" s="7"/>
      <c r="IZX3" s="7"/>
      <c r="IZY3" s="7"/>
      <c r="IZZ3" s="7"/>
      <c r="JAA3" s="7"/>
      <c r="JAB3" s="7"/>
      <c r="JAC3" s="7"/>
      <c r="JAD3" s="7"/>
      <c r="JAE3" s="7"/>
      <c r="JAF3" s="7"/>
      <c r="JAG3" s="7"/>
      <c r="JAH3" s="7"/>
      <c r="JAI3" s="7"/>
      <c r="JAJ3" s="7"/>
      <c r="JAK3" s="7"/>
      <c r="JAL3" s="7"/>
      <c r="JAM3" s="7"/>
      <c r="JAN3" s="7"/>
      <c r="JAO3" s="7"/>
      <c r="JAP3" s="7"/>
      <c r="JAQ3" s="7"/>
      <c r="JAR3" s="7"/>
      <c r="JAS3" s="7"/>
      <c r="JAT3" s="7"/>
      <c r="JAU3" s="7"/>
      <c r="JAV3" s="7"/>
      <c r="JAW3" s="7"/>
      <c r="JAX3" s="7"/>
      <c r="JAY3" s="7"/>
      <c r="JAZ3" s="7"/>
      <c r="JBA3" s="7"/>
      <c r="JBB3" s="7"/>
      <c r="JBC3" s="7"/>
      <c r="JBD3" s="7"/>
      <c r="JBE3" s="7"/>
      <c r="JBF3" s="7"/>
      <c r="JBG3" s="7"/>
      <c r="JBH3" s="7"/>
      <c r="JBI3" s="7"/>
      <c r="JBJ3" s="7"/>
      <c r="JBK3" s="7"/>
      <c r="JBL3" s="7"/>
      <c r="JBM3" s="7"/>
      <c r="JBN3" s="7"/>
      <c r="JBO3" s="7"/>
      <c r="JBP3" s="7"/>
      <c r="JBQ3" s="7"/>
      <c r="JBR3" s="7"/>
      <c r="JBS3" s="7"/>
      <c r="JBT3" s="7"/>
      <c r="JBU3" s="7"/>
      <c r="JBV3" s="7"/>
      <c r="JBW3" s="7"/>
      <c r="JBX3" s="7"/>
      <c r="JBY3" s="7"/>
      <c r="JBZ3" s="7"/>
      <c r="JCA3" s="7"/>
      <c r="JCB3" s="7"/>
      <c r="JCC3" s="7"/>
      <c r="JCD3" s="7"/>
      <c r="JCE3" s="7"/>
      <c r="JCF3" s="7"/>
      <c r="JCG3" s="7"/>
      <c r="JCH3" s="7"/>
      <c r="JCI3" s="7"/>
      <c r="JCJ3" s="7"/>
      <c r="JCK3" s="7"/>
      <c r="JCL3" s="7"/>
      <c r="JCM3" s="7"/>
      <c r="JCN3" s="7"/>
      <c r="JCO3" s="7"/>
      <c r="JCP3" s="7"/>
      <c r="JCQ3" s="7"/>
      <c r="JCR3" s="7"/>
      <c r="JCS3" s="7"/>
      <c r="JCT3" s="7"/>
      <c r="JCU3" s="7"/>
      <c r="JCV3" s="7"/>
      <c r="JCW3" s="7"/>
      <c r="JCX3" s="7"/>
      <c r="JCY3" s="7"/>
      <c r="JCZ3" s="7"/>
      <c r="JDA3" s="7"/>
      <c r="JDB3" s="7"/>
      <c r="JDC3" s="7"/>
      <c r="JDD3" s="7"/>
      <c r="JDE3" s="7"/>
      <c r="JDF3" s="7"/>
      <c r="JDG3" s="7"/>
      <c r="JDH3" s="7"/>
      <c r="JDI3" s="7"/>
      <c r="JDJ3" s="7"/>
      <c r="JDK3" s="7"/>
      <c r="JDL3" s="7"/>
      <c r="JDM3" s="7"/>
      <c r="JDN3" s="7"/>
      <c r="JDO3" s="7"/>
      <c r="JDP3" s="7"/>
      <c r="JDQ3" s="7"/>
      <c r="JDR3" s="7"/>
      <c r="JDS3" s="7"/>
      <c r="JDT3" s="7"/>
      <c r="JDU3" s="7"/>
      <c r="JDV3" s="7"/>
      <c r="JDW3" s="7"/>
      <c r="JDX3" s="7"/>
      <c r="JDY3" s="7"/>
      <c r="JDZ3" s="7"/>
      <c r="JEA3" s="7"/>
      <c r="JEB3" s="7"/>
      <c r="JEC3" s="7"/>
      <c r="JED3" s="7"/>
      <c r="JEE3" s="7"/>
      <c r="JEF3" s="7"/>
      <c r="JEG3" s="7"/>
      <c r="JEH3" s="7"/>
      <c r="JEI3" s="7"/>
      <c r="JEJ3" s="7"/>
      <c r="JEK3" s="7"/>
      <c r="JEL3" s="7"/>
      <c r="JEM3" s="7"/>
      <c r="JEN3" s="7"/>
      <c r="JEO3" s="7"/>
      <c r="JEP3" s="7"/>
      <c r="JEQ3" s="7"/>
      <c r="JER3" s="7"/>
      <c r="JES3" s="7"/>
      <c r="JET3" s="7"/>
      <c r="JEU3" s="7"/>
      <c r="JEV3" s="7"/>
      <c r="JEW3" s="7"/>
      <c r="JEX3" s="7"/>
      <c r="JEY3" s="7"/>
      <c r="JEZ3" s="7"/>
      <c r="JFA3" s="7"/>
      <c r="JFB3" s="7"/>
      <c r="JFC3" s="7"/>
      <c r="JFD3" s="7"/>
      <c r="JFE3" s="7"/>
      <c r="JFF3" s="7"/>
      <c r="JFG3" s="7"/>
      <c r="JFH3" s="7"/>
      <c r="JFI3" s="7"/>
      <c r="JFJ3" s="7"/>
      <c r="JFK3" s="7"/>
      <c r="JFL3" s="7"/>
      <c r="JFM3" s="7"/>
      <c r="JFN3" s="7"/>
      <c r="JFO3" s="7"/>
      <c r="JFP3" s="7"/>
      <c r="JFQ3" s="7"/>
      <c r="JFR3" s="7"/>
      <c r="JFS3" s="7"/>
      <c r="JFT3" s="7"/>
      <c r="JFU3" s="7"/>
      <c r="JFV3" s="7"/>
      <c r="JFW3" s="7"/>
      <c r="JFX3" s="7"/>
      <c r="JFY3" s="7"/>
      <c r="JFZ3" s="7"/>
      <c r="JGA3" s="7"/>
      <c r="JGB3" s="7"/>
      <c r="JGC3" s="7"/>
      <c r="JGD3" s="7"/>
      <c r="JGE3" s="7"/>
      <c r="JGF3" s="7"/>
      <c r="JGG3" s="7"/>
      <c r="JGH3" s="7"/>
      <c r="JGI3" s="7"/>
      <c r="JGJ3" s="7"/>
      <c r="JGK3" s="7"/>
      <c r="JGL3" s="7"/>
      <c r="JGM3" s="7"/>
      <c r="JGN3" s="7"/>
      <c r="JGO3" s="7"/>
      <c r="JGP3" s="7"/>
      <c r="JGQ3" s="7"/>
      <c r="JGR3" s="7"/>
      <c r="JGS3" s="7"/>
      <c r="JGT3" s="7"/>
      <c r="JGU3" s="7"/>
      <c r="JGV3" s="7"/>
      <c r="JGW3" s="7"/>
      <c r="JGX3" s="7"/>
      <c r="JGY3" s="7"/>
      <c r="JGZ3" s="7"/>
      <c r="JHA3" s="7"/>
      <c r="JHB3" s="7"/>
      <c r="JHC3" s="7"/>
      <c r="JHD3" s="7"/>
      <c r="JHE3" s="7"/>
      <c r="JHF3" s="7"/>
      <c r="JHG3" s="7"/>
      <c r="JHH3" s="7"/>
      <c r="JHI3" s="7"/>
      <c r="JHJ3" s="7"/>
      <c r="JHK3" s="7"/>
      <c r="JHL3" s="7"/>
      <c r="JHM3" s="7"/>
      <c r="JHN3" s="7"/>
      <c r="JHO3" s="7"/>
      <c r="JHP3" s="7"/>
      <c r="JHQ3" s="7"/>
      <c r="JHR3" s="7"/>
      <c r="JHS3" s="7"/>
      <c r="JHT3" s="7"/>
      <c r="JHU3" s="7"/>
      <c r="JHV3" s="7"/>
      <c r="JHW3" s="7"/>
      <c r="JHX3" s="7"/>
      <c r="JHY3" s="7"/>
      <c r="JHZ3" s="7"/>
      <c r="JIA3" s="7"/>
      <c r="JIB3" s="7"/>
      <c r="JIC3" s="7"/>
      <c r="JID3" s="7"/>
      <c r="JIE3" s="7"/>
      <c r="JIF3" s="7"/>
      <c r="JIG3" s="7"/>
      <c r="JIH3" s="7"/>
      <c r="JII3" s="7"/>
      <c r="JIJ3" s="7"/>
      <c r="JIK3" s="7"/>
      <c r="JIL3" s="7"/>
      <c r="JIM3" s="7"/>
      <c r="JIN3" s="7"/>
      <c r="JIO3" s="7"/>
      <c r="JIP3" s="7"/>
      <c r="JIQ3" s="7"/>
      <c r="JIR3" s="7"/>
      <c r="JIS3" s="7"/>
      <c r="JIT3" s="7"/>
      <c r="JIU3" s="7"/>
      <c r="JIV3" s="7"/>
      <c r="JIW3" s="7"/>
      <c r="JIX3" s="7"/>
      <c r="JIY3" s="7"/>
      <c r="JIZ3" s="7"/>
      <c r="JJA3" s="7"/>
      <c r="JJB3" s="7"/>
      <c r="JJC3" s="7"/>
      <c r="JJD3" s="7"/>
      <c r="JJE3" s="7"/>
      <c r="JJF3" s="7"/>
      <c r="JJG3" s="7"/>
      <c r="JJH3" s="7"/>
      <c r="JJI3" s="7"/>
      <c r="JJJ3" s="7"/>
      <c r="JJK3" s="7"/>
      <c r="JJL3" s="7"/>
      <c r="JJM3" s="7"/>
      <c r="JJN3" s="7"/>
      <c r="JJO3" s="7"/>
      <c r="JJP3" s="7"/>
      <c r="JJQ3" s="7"/>
      <c r="JJR3" s="7"/>
      <c r="JJS3" s="7"/>
      <c r="JJT3" s="7"/>
      <c r="JJU3" s="7"/>
      <c r="JJV3" s="7"/>
      <c r="JJW3" s="7"/>
      <c r="JJX3" s="7"/>
      <c r="JJY3" s="7"/>
      <c r="JJZ3" s="7"/>
      <c r="JKA3" s="7"/>
      <c r="JKB3" s="7"/>
      <c r="JKC3" s="7"/>
      <c r="JKD3" s="7"/>
      <c r="JKE3" s="7"/>
      <c r="JKF3" s="7"/>
      <c r="JKG3" s="7"/>
      <c r="JKH3" s="7"/>
      <c r="JKI3" s="7"/>
      <c r="JKJ3" s="7"/>
      <c r="JKK3" s="7"/>
      <c r="JKL3" s="7"/>
      <c r="JKM3" s="7"/>
      <c r="JKN3" s="7"/>
      <c r="JKO3" s="7"/>
      <c r="JKP3" s="7"/>
      <c r="JKQ3" s="7"/>
      <c r="JKR3" s="7"/>
      <c r="JKS3" s="7"/>
      <c r="JKT3" s="7"/>
      <c r="JKU3" s="7"/>
      <c r="JKV3" s="7"/>
      <c r="JKW3" s="7"/>
      <c r="JKX3" s="7"/>
      <c r="JKY3" s="7"/>
      <c r="JKZ3" s="7"/>
      <c r="JLA3" s="7"/>
      <c r="JLB3" s="7"/>
      <c r="JLC3" s="7"/>
      <c r="JLD3" s="7"/>
      <c r="JLE3" s="7"/>
      <c r="JLF3" s="7"/>
      <c r="JLG3" s="7"/>
      <c r="JLH3" s="7"/>
      <c r="JLI3" s="7"/>
      <c r="JLJ3" s="7"/>
      <c r="JLK3" s="7"/>
      <c r="JLL3" s="7"/>
      <c r="JLM3" s="7"/>
      <c r="JLN3" s="7"/>
      <c r="JLO3" s="7"/>
      <c r="JLP3" s="7"/>
      <c r="JLQ3" s="7"/>
      <c r="JLR3" s="7"/>
      <c r="JLS3" s="7"/>
      <c r="JLT3" s="7"/>
      <c r="JLU3" s="7"/>
      <c r="JLV3" s="7"/>
      <c r="JLW3" s="7"/>
      <c r="JLX3" s="7"/>
      <c r="JLY3" s="7"/>
      <c r="JLZ3" s="7"/>
      <c r="JMA3" s="7"/>
      <c r="JMB3" s="7"/>
      <c r="JMC3" s="7"/>
      <c r="JMD3" s="7"/>
      <c r="JME3" s="7"/>
      <c r="JMF3" s="7"/>
      <c r="JMG3" s="7"/>
      <c r="JMH3" s="7"/>
      <c r="JMI3" s="7"/>
      <c r="JMJ3" s="7"/>
      <c r="JMK3" s="7"/>
      <c r="JML3" s="7"/>
      <c r="JMM3" s="7"/>
      <c r="JMN3" s="7"/>
      <c r="JMO3" s="7"/>
      <c r="JMP3" s="7"/>
      <c r="JMQ3" s="7"/>
      <c r="JMR3" s="7"/>
      <c r="JMS3" s="7"/>
      <c r="JMT3" s="7"/>
      <c r="JMU3" s="7"/>
      <c r="JMV3" s="7"/>
      <c r="JMW3" s="7"/>
      <c r="JMX3" s="7"/>
      <c r="JMY3" s="7"/>
      <c r="JMZ3" s="7"/>
      <c r="JNA3" s="7"/>
      <c r="JNB3" s="7"/>
      <c r="JNC3" s="7"/>
      <c r="JND3" s="7"/>
      <c r="JNE3" s="7"/>
      <c r="JNF3" s="7"/>
      <c r="JNG3" s="7"/>
      <c r="JNH3" s="7"/>
      <c r="JNI3" s="7"/>
      <c r="JNJ3" s="7"/>
      <c r="JNK3" s="7"/>
      <c r="JNL3" s="7"/>
      <c r="JNM3" s="7"/>
      <c r="JNN3" s="7"/>
      <c r="JNO3" s="7"/>
      <c r="JNP3" s="7"/>
      <c r="JNQ3" s="7"/>
      <c r="JNR3" s="7"/>
      <c r="JNS3" s="7"/>
      <c r="JNT3" s="7"/>
      <c r="JNU3" s="7"/>
      <c r="JNV3" s="7"/>
      <c r="JNW3" s="7"/>
      <c r="JNX3" s="7"/>
      <c r="JNY3" s="7"/>
      <c r="JNZ3" s="7"/>
      <c r="JOA3" s="7"/>
      <c r="JOB3" s="7"/>
      <c r="JOC3" s="7"/>
      <c r="JOD3" s="7"/>
      <c r="JOE3" s="7"/>
      <c r="JOF3" s="7"/>
      <c r="JOG3" s="7"/>
      <c r="JOH3" s="7"/>
      <c r="JOI3" s="7"/>
      <c r="JOJ3" s="7"/>
      <c r="JOK3" s="7"/>
      <c r="JOL3" s="7"/>
      <c r="JOM3" s="7"/>
      <c r="JON3" s="7"/>
      <c r="JOO3" s="7"/>
      <c r="JOP3" s="7"/>
      <c r="JOQ3" s="7"/>
      <c r="JOR3" s="7"/>
      <c r="JOS3" s="7"/>
      <c r="JOT3" s="7"/>
      <c r="JOU3" s="7"/>
      <c r="JOV3" s="7"/>
      <c r="JOW3" s="7"/>
      <c r="JOX3" s="7"/>
      <c r="JOY3" s="7"/>
      <c r="JOZ3" s="7"/>
      <c r="JPA3" s="7"/>
      <c r="JPB3" s="7"/>
      <c r="JPC3" s="7"/>
      <c r="JPD3" s="7"/>
      <c r="JPE3" s="7"/>
      <c r="JPF3" s="7"/>
      <c r="JPG3" s="7"/>
      <c r="JPH3" s="7"/>
      <c r="JPI3" s="7"/>
      <c r="JPJ3" s="7"/>
      <c r="JPK3" s="7"/>
      <c r="JPL3" s="7"/>
      <c r="JPM3" s="7"/>
      <c r="JPN3" s="7"/>
      <c r="JPO3" s="7"/>
      <c r="JPP3" s="7"/>
      <c r="JPQ3" s="7"/>
      <c r="JPR3" s="7"/>
      <c r="JPS3" s="7"/>
      <c r="JPT3" s="7"/>
      <c r="JPU3" s="7"/>
      <c r="JPV3" s="7"/>
      <c r="JPW3" s="7"/>
      <c r="JPX3" s="7"/>
      <c r="JPY3" s="7"/>
      <c r="JPZ3" s="7"/>
      <c r="JQA3" s="7"/>
      <c r="JQB3" s="7"/>
      <c r="JQC3" s="7"/>
      <c r="JQD3" s="7"/>
      <c r="JQE3" s="7"/>
      <c r="JQF3" s="7"/>
      <c r="JQG3" s="7"/>
      <c r="JQH3" s="7"/>
      <c r="JQI3" s="7"/>
      <c r="JQJ3" s="7"/>
      <c r="JQK3" s="7"/>
      <c r="JQL3" s="7"/>
      <c r="JQM3" s="7"/>
      <c r="JQN3" s="7"/>
      <c r="JQO3" s="7"/>
      <c r="JQP3" s="7"/>
      <c r="JQQ3" s="7"/>
      <c r="JQR3" s="7"/>
      <c r="JQS3" s="7"/>
      <c r="JQT3" s="7"/>
      <c r="JQU3" s="7"/>
      <c r="JQV3" s="7"/>
      <c r="JQW3" s="7"/>
      <c r="JQX3" s="7"/>
      <c r="JQY3" s="7"/>
      <c r="JQZ3" s="7"/>
      <c r="JRA3" s="7"/>
      <c r="JRB3" s="7"/>
      <c r="JRC3" s="7"/>
      <c r="JRD3" s="7"/>
      <c r="JRE3" s="7"/>
      <c r="JRF3" s="7"/>
      <c r="JRG3" s="7"/>
      <c r="JRH3" s="7"/>
      <c r="JRI3" s="7"/>
      <c r="JRJ3" s="7"/>
      <c r="JRK3" s="7"/>
      <c r="JRL3" s="7"/>
      <c r="JRM3" s="7"/>
      <c r="JRN3" s="7"/>
      <c r="JRO3" s="7"/>
      <c r="JRP3" s="7"/>
      <c r="JRQ3" s="7"/>
      <c r="JRR3" s="7"/>
      <c r="JRS3" s="7"/>
      <c r="JRT3" s="7"/>
      <c r="JRU3" s="7"/>
      <c r="JRV3" s="7"/>
      <c r="JRW3" s="7"/>
      <c r="JRX3" s="7"/>
      <c r="JRY3" s="7"/>
      <c r="JRZ3" s="7"/>
      <c r="JSA3" s="7"/>
      <c r="JSB3" s="7"/>
      <c r="JSC3" s="7"/>
      <c r="JSD3" s="7"/>
      <c r="JSE3" s="7"/>
      <c r="JSF3" s="7"/>
      <c r="JSG3" s="7"/>
      <c r="JSH3" s="7"/>
      <c r="JSI3" s="7"/>
      <c r="JSJ3" s="7"/>
      <c r="JSK3" s="7"/>
      <c r="JSL3" s="7"/>
      <c r="JSM3" s="7"/>
      <c r="JSN3" s="7"/>
      <c r="JSO3" s="7"/>
      <c r="JSP3" s="7"/>
      <c r="JSQ3" s="7"/>
      <c r="JSR3" s="7"/>
      <c r="JSS3" s="7"/>
      <c r="JST3" s="7"/>
      <c r="JSU3" s="7"/>
      <c r="JSV3" s="7"/>
      <c r="JSW3" s="7"/>
      <c r="JSX3" s="7"/>
      <c r="JSY3" s="7"/>
      <c r="JSZ3" s="7"/>
      <c r="JTA3" s="7"/>
      <c r="JTB3" s="7"/>
      <c r="JTC3" s="7"/>
      <c r="JTD3" s="7"/>
      <c r="JTE3" s="7"/>
      <c r="JTF3" s="7"/>
      <c r="JTG3" s="7"/>
      <c r="JTH3" s="7"/>
      <c r="JTI3" s="7"/>
      <c r="JTJ3" s="7"/>
      <c r="JTK3" s="7"/>
      <c r="JTL3" s="7"/>
      <c r="JTM3" s="7"/>
      <c r="JTN3" s="7"/>
      <c r="JTO3" s="7"/>
      <c r="JTP3" s="7"/>
      <c r="JTQ3" s="7"/>
      <c r="JTR3" s="7"/>
      <c r="JTS3" s="7"/>
      <c r="JTT3" s="7"/>
      <c r="JTU3" s="7"/>
      <c r="JTV3" s="7"/>
      <c r="JTW3" s="7"/>
      <c r="JTX3" s="7"/>
      <c r="JTY3" s="7"/>
      <c r="JTZ3" s="7"/>
      <c r="JUA3" s="7"/>
      <c r="JUB3" s="7"/>
      <c r="JUC3" s="7"/>
      <c r="JUD3" s="7"/>
      <c r="JUE3" s="7"/>
      <c r="JUF3" s="7"/>
      <c r="JUG3" s="7"/>
      <c r="JUH3" s="7"/>
      <c r="JUI3" s="7"/>
      <c r="JUJ3" s="7"/>
      <c r="JUK3" s="7"/>
      <c r="JUL3" s="7"/>
      <c r="JUM3" s="7"/>
      <c r="JUN3" s="7"/>
      <c r="JUO3" s="7"/>
      <c r="JUP3" s="7"/>
      <c r="JUQ3" s="7"/>
      <c r="JUR3" s="7"/>
      <c r="JUS3" s="7"/>
      <c r="JUT3" s="7"/>
      <c r="JUU3" s="7"/>
      <c r="JUV3" s="7"/>
      <c r="JUW3" s="7"/>
      <c r="JUX3" s="7"/>
      <c r="JUY3" s="7"/>
      <c r="JUZ3" s="7"/>
      <c r="JVA3" s="7"/>
      <c r="JVB3" s="7"/>
      <c r="JVC3" s="7"/>
      <c r="JVD3" s="7"/>
      <c r="JVE3" s="7"/>
      <c r="JVF3" s="7"/>
      <c r="JVG3" s="7"/>
      <c r="JVH3" s="7"/>
      <c r="JVI3" s="7"/>
      <c r="JVJ3" s="7"/>
      <c r="JVK3" s="7"/>
      <c r="JVL3" s="7"/>
      <c r="JVM3" s="7"/>
      <c r="JVN3" s="7"/>
      <c r="JVO3" s="7"/>
      <c r="JVP3" s="7"/>
      <c r="JVQ3" s="7"/>
      <c r="JVR3" s="7"/>
      <c r="JVS3" s="7"/>
      <c r="JVT3" s="7"/>
      <c r="JVU3" s="7"/>
      <c r="JVV3" s="7"/>
      <c r="JVW3" s="7"/>
      <c r="JVX3" s="7"/>
      <c r="JVY3" s="7"/>
      <c r="JVZ3" s="7"/>
      <c r="JWA3" s="7"/>
      <c r="JWB3" s="7"/>
      <c r="JWC3" s="7"/>
      <c r="JWD3" s="7"/>
      <c r="JWE3" s="7"/>
      <c r="JWF3" s="7"/>
      <c r="JWG3" s="7"/>
      <c r="JWH3" s="7"/>
      <c r="JWI3" s="7"/>
      <c r="JWJ3" s="7"/>
      <c r="JWK3" s="7"/>
      <c r="JWL3" s="7"/>
      <c r="JWM3" s="7"/>
      <c r="JWN3" s="7"/>
      <c r="JWO3" s="7"/>
      <c r="JWP3" s="7"/>
      <c r="JWQ3" s="7"/>
      <c r="JWR3" s="7"/>
      <c r="JWS3" s="7"/>
      <c r="JWT3" s="7"/>
      <c r="JWU3" s="7"/>
      <c r="JWV3" s="7"/>
      <c r="JWW3" s="7"/>
      <c r="JWX3" s="7"/>
      <c r="JWY3" s="7"/>
      <c r="JWZ3" s="7"/>
      <c r="JXA3" s="7"/>
      <c r="JXB3" s="7"/>
      <c r="JXC3" s="7"/>
      <c r="JXD3" s="7"/>
      <c r="JXE3" s="7"/>
      <c r="JXF3" s="7"/>
      <c r="JXG3" s="7"/>
      <c r="JXH3" s="7"/>
      <c r="JXI3" s="7"/>
      <c r="JXJ3" s="7"/>
      <c r="JXK3" s="7"/>
      <c r="JXL3" s="7"/>
      <c r="JXM3" s="7"/>
      <c r="JXN3" s="7"/>
      <c r="JXO3" s="7"/>
      <c r="JXP3" s="7"/>
      <c r="JXQ3" s="7"/>
      <c r="JXR3" s="7"/>
      <c r="JXS3" s="7"/>
      <c r="JXT3" s="7"/>
      <c r="JXU3" s="7"/>
      <c r="JXV3" s="7"/>
      <c r="JXW3" s="7"/>
      <c r="JXX3" s="7"/>
      <c r="JXY3" s="7"/>
      <c r="JXZ3" s="7"/>
      <c r="JYA3" s="7"/>
      <c r="JYB3" s="7"/>
      <c r="JYC3" s="7"/>
      <c r="JYD3" s="7"/>
      <c r="JYE3" s="7"/>
      <c r="JYF3" s="7"/>
      <c r="JYG3" s="7"/>
      <c r="JYH3" s="7"/>
      <c r="JYI3" s="7"/>
      <c r="JYJ3" s="7"/>
      <c r="JYK3" s="7"/>
      <c r="JYL3" s="7"/>
      <c r="JYM3" s="7"/>
      <c r="JYN3" s="7"/>
      <c r="JYO3" s="7"/>
      <c r="JYP3" s="7"/>
      <c r="JYQ3" s="7"/>
      <c r="JYR3" s="7"/>
      <c r="JYS3" s="7"/>
      <c r="JYT3" s="7"/>
      <c r="JYU3" s="7"/>
      <c r="JYV3" s="7"/>
      <c r="JYW3" s="7"/>
      <c r="JYX3" s="7"/>
      <c r="JYY3" s="7"/>
      <c r="JYZ3" s="7"/>
      <c r="JZA3" s="7"/>
      <c r="JZB3" s="7"/>
      <c r="JZC3" s="7"/>
      <c r="JZD3" s="7"/>
      <c r="JZE3" s="7"/>
      <c r="JZF3" s="7"/>
      <c r="JZG3" s="7"/>
      <c r="JZH3" s="7"/>
      <c r="JZI3" s="7"/>
      <c r="JZJ3" s="7"/>
      <c r="JZK3" s="7"/>
      <c r="JZL3" s="7"/>
      <c r="JZM3" s="7"/>
      <c r="JZN3" s="7"/>
      <c r="JZO3" s="7"/>
      <c r="JZP3" s="7"/>
      <c r="JZQ3" s="7"/>
      <c r="JZR3" s="7"/>
      <c r="JZS3" s="7"/>
      <c r="JZT3" s="7"/>
      <c r="JZU3" s="7"/>
      <c r="JZV3" s="7"/>
      <c r="JZW3" s="7"/>
      <c r="JZX3" s="7"/>
      <c r="JZY3" s="7"/>
      <c r="JZZ3" s="7"/>
      <c r="KAA3" s="7"/>
      <c r="KAB3" s="7"/>
      <c r="KAC3" s="7"/>
      <c r="KAD3" s="7"/>
      <c r="KAE3" s="7"/>
      <c r="KAF3" s="7"/>
      <c r="KAG3" s="7"/>
      <c r="KAH3" s="7"/>
      <c r="KAI3" s="7"/>
      <c r="KAJ3" s="7"/>
      <c r="KAK3" s="7"/>
      <c r="KAL3" s="7"/>
      <c r="KAM3" s="7"/>
      <c r="KAN3" s="7"/>
      <c r="KAO3" s="7"/>
      <c r="KAP3" s="7"/>
      <c r="KAQ3" s="7"/>
      <c r="KAR3" s="7"/>
      <c r="KAS3" s="7"/>
      <c r="KAT3" s="7"/>
      <c r="KAU3" s="7"/>
      <c r="KAV3" s="7"/>
      <c r="KAW3" s="7"/>
      <c r="KAX3" s="7"/>
      <c r="KAY3" s="7"/>
      <c r="KAZ3" s="7"/>
      <c r="KBA3" s="7"/>
      <c r="KBB3" s="7"/>
      <c r="KBC3" s="7"/>
      <c r="KBD3" s="7"/>
      <c r="KBE3" s="7"/>
      <c r="KBF3" s="7"/>
      <c r="KBG3" s="7"/>
      <c r="KBH3" s="7"/>
      <c r="KBI3" s="7"/>
      <c r="KBJ3" s="7"/>
      <c r="KBK3" s="7"/>
      <c r="KBL3" s="7"/>
      <c r="KBM3" s="7"/>
      <c r="KBN3" s="7"/>
      <c r="KBO3" s="7"/>
      <c r="KBP3" s="7"/>
      <c r="KBQ3" s="7"/>
      <c r="KBR3" s="7"/>
      <c r="KBS3" s="7"/>
      <c r="KBT3" s="7"/>
      <c r="KBU3" s="7"/>
      <c r="KBV3" s="7"/>
      <c r="KBW3" s="7"/>
      <c r="KBX3" s="7"/>
      <c r="KBY3" s="7"/>
      <c r="KBZ3" s="7"/>
      <c r="KCA3" s="7"/>
      <c r="KCB3" s="7"/>
      <c r="KCC3" s="7"/>
      <c r="KCD3" s="7"/>
      <c r="KCE3" s="7"/>
      <c r="KCF3" s="7"/>
      <c r="KCG3" s="7"/>
      <c r="KCH3" s="7"/>
      <c r="KCI3" s="7"/>
      <c r="KCJ3" s="7"/>
      <c r="KCK3" s="7"/>
      <c r="KCL3" s="7"/>
      <c r="KCM3" s="7"/>
      <c r="KCN3" s="7"/>
      <c r="KCO3" s="7"/>
      <c r="KCP3" s="7"/>
      <c r="KCQ3" s="7"/>
      <c r="KCR3" s="7"/>
      <c r="KCS3" s="7"/>
      <c r="KCT3" s="7"/>
      <c r="KCU3" s="7"/>
      <c r="KCV3" s="7"/>
      <c r="KCW3" s="7"/>
      <c r="KCX3" s="7"/>
      <c r="KCY3" s="7"/>
      <c r="KCZ3" s="7"/>
      <c r="KDA3" s="7"/>
      <c r="KDB3" s="7"/>
      <c r="KDC3" s="7"/>
      <c r="KDD3" s="7"/>
      <c r="KDE3" s="7"/>
      <c r="KDF3" s="7"/>
      <c r="KDG3" s="7"/>
      <c r="KDH3" s="7"/>
      <c r="KDI3" s="7"/>
      <c r="KDJ3" s="7"/>
      <c r="KDK3" s="7"/>
      <c r="KDL3" s="7"/>
      <c r="KDM3" s="7"/>
      <c r="KDN3" s="7"/>
      <c r="KDO3" s="7"/>
      <c r="KDP3" s="7"/>
      <c r="KDQ3" s="7"/>
      <c r="KDR3" s="7"/>
      <c r="KDS3" s="7"/>
      <c r="KDT3" s="7"/>
      <c r="KDU3" s="7"/>
      <c r="KDV3" s="7"/>
      <c r="KDW3" s="7"/>
      <c r="KDX3" s="7"/>
      <c r="KDY3" s="7"/>
      <c r="KDZ3" s="7"/>
      <c r="KEA3" s="7"/>
      <c r="KEB3" s="7"/>
      <c r="KEC3" s="7"/>
      <c r="KED3" s="7"/>
      <c r="KEE3" s="7"/>
      <c r="KEF3" s="7"/>
      <c r="KEG3" s="7"/>
      <c r="KEH3" s="7"/>
      <c r="KEI3" s="7"/>
      <c r="KEJ3" s="7"/>
      <c r="KEK3" s="7"/>
      <c r="KEL3" s="7"/>
      <c r="KEM3" s="7"/>
      <c r="KEN3" s="7"/>
      <c r="KEO3" s="7"/>
      <c r="KEP3" s="7"/>
      <c r="KEQ3" s="7"/>
      <c r="KER3" s="7"/>
      <c r="KES3" s="7"/>
      <c r="KET3" s="7"/>
      <c r="KEU3" s="7"/>
      <c r="KEV3" s="7"/>
      <c r="KEW3" s="7"/>
      <c r="KEX3" s="7"/>
      <c r="KEY3" s="7"/>
      <c r="KEZ3" s="7"/>
      <c r="KFA3" s="7"/>
      <c r="KFB3" s="7"/>
      <c r="KFC3" s="7"/>
      <c r="KFD3" s="7"/>
      <c r="KFE3" s="7"/>
      <c r="KFF3" s="7"/>
      <c r="KFG3" s="7"/>
      <c r="KFH3" s="7"/>
      <c r="KFI3" s="7"/>
      <c r="KFJ3" s="7"/>
      <c r="KFK3" s="7"/>
      <c r="KFL3" s="7"/>
      <c r="KFM3" s="7"/>
      <c r="KFN3" s="7"/>
      <c r="KFO3" s="7"/>
      <c r="KFP3" s="7"/>
      <c r="KFQ3" s="7"/>
      <c r="KFR3" s="7"/>
      <c r="KFS3" s="7"/>
      <c r="KFT3" s="7"/>
      <c r="KFU3" s="7"/>
      <c r="KFV3" s="7"/>
      <c r="KFW3" s="7"/>
      <c r="KFX3" s="7"/>
      <c r="KFY3" s="7"/>
      <c r="KFZ3" s="7"/>
      <c r="KGA3" s="7"/>
      <c r="KGB3" s="7"/>
      <c r="KGC3" s="7"/>
      <c r="KGD3" s="7"/>
      <c r="KGE3" s="7"/>
      <c r="KGF3" s="7"/>
      <c r="KGG3" s="7"/>
      <c r="KGH3" s="7"/>
      <c r="KGI3" s="7"/>
      <c r="KGJ3" s="7"/>
      <c r="KGK3" s="7"/>
      <c r="KGL3" s="7"/>
      <c r="KGM3" s="7"/>
      <c r="KGN3" s="7"/>
      <c r="KGO3" s="7"/>
      <c r="KGP3" s="7"/>
      <c r="KGQ3" s="7"/>
      <c r="KGR3" s="7"/>
      <c r="KGS3" s="7"/>
      <c r="KGT3" s="7"/>
      <c r="KGU3" s="7"/>
      <c r="KGV3" s="7"/>
      <c r="KGW3" s="7"/>
      <c r="KGX3" s="7"/>
      <c r="KGY3" s="7"/>
      <c r="KGZ3" s="7"/>
      <c r="KHA3" s="7"/>
      <c r="KHB3" s="7"/>
      <c r="KHC3" s="7"/>
      <c r="KHD3" s="7"/>
      <c r="KHE3" s="7"/>
      <c r="KHF3" s="7"/>
      <c r="KHG3" s="7"/>
      <c r="KHH3" s="7"/>
      <c r="KHI3" s="7"/>
      <c r="KHJ3" s="7"/>
      <c r="KHK3" s="7"/>
      <c r="KHL3" s="7"/>
      <c r="KHM3" s="7"/>
      <c r="KHN3" s="7"/>
      <c r="KHO3" s="7"/>
      <c r="KHP3" s="7"/>
      <c r="KHQ3" s="7"/>
      <c r="KHR3" s="7"/>
      <c r="KHS3" s="7"/>
      <c r="KHT3" s="7"/>
      <c r="KHU3" s="7"/>
      <c r="KHV3" s="7"/>
      <c r="KHW3" s="7"/>
      <c r="KHX3" s="7"/>
      <c r="KHY3" s="7"/>
      <c r="KHZ3" s="7"/>
      <c r="KIA3" s="7"/>
      <c r="KIB3" s="7"/>
      <c r="KIC3" s="7"/>
      <c r="KID3" s="7"/>
      <c r="KIE3" s="7"/>
      <c r="KIF3" s="7"/>
      <c r="KIG3" s="7"/>
      <c r="KIH3" s="7"/>
      <c r="KII3" s="7"/>
      <c r="KIJ3" s="7"/>
      <c r="KIK3" s="7"/>
      <c r="KIL3" s="7"/>
      <c r="KIM3" s="7"/>
      <c r="KIN3" s="7"/>
      <c r="KIO3" s="7"/>
      <c r="KIP3" s="7"/>
      <c r="KIQ3" s="7"/>
      <c r="KIR3" s="7"/>
      <c r="KIS3" s="7"/>
      <c r="KIT3" s="7"/>
      <c r="KIU3" s="7"/>
      <c r="KIV3" s="7"/>
      <c r="KIW3" s="7"/>
      <c r="KIX3" s="7"/>
      <c r="KIY3" s="7"/>
      <c r="KIZ3" s="7"/>
      <c r="KJA3" s="7"/>
      <c r="KJB3" s="7"/>
      <c r="KJC3" s="7"/>
      <c r="KJD3" s="7"/>
      <c r="KJE3" s="7"/>
      <c r="KJF3" s="7"/>
      <c r="KJG3" s="7"/>
      <c r="KJH3" s="7"/>
      <c r="KJI3" s="7"/>
      <c r="KJJ3" s="7"/>
      <c r="KJK3" s="7"/>
      <c r="KJL3" s="7"/>
      <c r="KJM3" s="7"/>
      <c r="KJN3" s="7"/>
      <c r="KJO3" s="7"/>
      <c r="KJP3" s="7"/>
      <c r="KJQ3" s="7"/>
      <c r="KJR3" s="7"/>
      <c r="KJS3" s="7"/>
      <c r="KJT3" s="7"/>
      <c r="KJU3" s="7"/>
      <c r="KJV3" s="7"/>
      <c r="KJW3" s="7"/>
      <c r="KJX3" s="7"/>
      <c r="KJY3" s="7"/>
      <c r="KJZ3" s="7"/>
      <c r="KKA3" s="7"/>
      <c r="KKB3" s="7"/>
      <c r="KKC3" s="7"/>
      <c r="KKD3" s="7"/>
      <c r="KKE3" s="7"/>
      <c r="KKF3" s="7"/>
      <c r="KKG3" s="7"/>
      <c r="KKH3" s="7"/>
      <c r="KKI3" s="7"/>
      <c r="KKJ3" s="7"/>
      <c r="KKK3" s="7"/>
      <c r="KKL3" s="7"/>
      <c r="KKM3" s="7"/>
      <c r="KKN3" s="7"/>
      <c r="KKO3" s="7"/>
      <c r="KKP3" s="7"/>
      <c r="KKQ3" s="7"/>
      <c r="KKR3" s="7"/>
      <c r="KKS3" s="7"/>
      <c r="KKT3" s="7"/>
      <c r="KKU3" s="7"/>
      <c r="KKV3" s="7"/>
      <c r="KKW3" s="7"/>
      <c r="KKX3" s="7"/>
      <c r="KKY3" s="7"/>
      <c r="KKZ3" s="7"/>
      <c r="KLA3" s="7"/>
      <c r="KLB3" s="7"/>
      <c r="KLC3" s="7"/>
      <c r="KLD3" s="7"/>
      <c r="KLE3" s="7"/>
      <c r="KLF3" s="7"/>
      <c r="KLG3" s="7"/>
      <c r="KLH3" s="7"/>
      <c r="KLI3" s="7"/>
      <c r="KLJ3" s="7"/>
      <c r="KLK3" s="7"/>
      <c r="KLL3" s="7"/>
      <c r="KLM3" s="7"/>
      <c r="KLN3" s="7"/>
      <c r="KLO3" s="7"/>
      <c r="KLP3" s="7"/>
      <c r="KLQ3" s="7"/>
      <c r="KLR3" s="7"/>
      <c r="KLS3" s="7"/>
      <c r="KLT3" s="7"/>
      <c r="KLU3" s="7"/>
      <c r="KLV3" s="7"/>
      <c r="KLW3" s="7"/>
      <c r="KLX3" s="7"/>
      <c r="KLY3" s="7"/>
      <c r="KLZ3" s="7"/>
      <c r="KMA3" s="7"/>
      <c r="KMB3" s="7"/>
      <c r="KMC3" s="7"/>
      <c r="KMD3" s="7"/>
      <c r="KME3" s="7"/>
      <c r="KMF3" s="7"/>
      <c r="KMG3" s="7"/>
      <c r="KMH3" s="7"/>
      <c r="KMI3" s="7"/>
      <c r="KMJ3" s="7"/>
      <c r="KMK3" s="7"/>
      <c r="KML3" s="7"/>
      <c r="KMM3" s="7"/>
      <c r="KMN3" s="7"/>
      <c r="KMO3" s="7"/>
      <c r="KMP3" s="7"/>
      <c r="KMQ3" s="7"/>
      <c r="KMR3" s="7"/>
      <c r="KMS3" s="7"/>
      <c r="KMT3" s="7"/>
      <c r="KMU3" s="7"/>
      <c r="KMV3" s="7"/>
      <c r="KMW3" s="7"/>
      <c r="KMX3" s="7"/>
      <c r="KMY3" s="7"/>
      <c r="KMZ3" s="7"/>
      <c r="KNA3" s="7"/>
      <c r="KNB3" s="7"/>
      <c r="KNC3" s="7"/>
      <c r="KND3" s="7"/>
      <c r="KNE3" s="7"/>
      <c r="KNF3" s="7"/>
      <c r="KNG3" s="7"/>
      <c r="KNH3" s="7"/>
      <c r="KNI3" s="7"/>
      <c r="KNJ3" s="7"/>
      <c r="KNK3" s="7"/>
      <c r="KNL3" s="7"/>
      <c r="KNM3" s="7"/>
      <c r="KNN3" s="7"/>
      <c r="KNO3" s="7"/>
      <c r="KNP3" s="7"/>
      <c r="KNQ3" s="7"/>
      <c r="KNR3" s="7"/>
      <c r="KNS3" s="7"/>
      <c r="KNT3" s="7"/>
      <c r="KNU3" s="7"/>
      <c r="KNV3" s="7"/>
      <c r="KNW3" s="7"/>
      <c r="KNX3" s="7"/>
      <c r="KNY3" s="7"/>
      <c r="KNZ3" s="7"/>
      <c r="KOA3" s="7"/>
      <c r="KOB3" s="7"/>
      <c r="KOC3" s="7"/>
      <c r="KOD3" s="7"/>
      <c r="KOE3" s="7"/>
      <c r="KOF3" s="7"/>
      <c r="KOG3" s="7"/>
      <c r="KOH3" s="7"/>
      <c r="KOI3" s="7"/>
      <c r="KOJ3" s="7"/>
      <c r="KOK3" s="7"/>
      <c r="KOL3" s="7"/>
      <c r="KOM3" s="7"/>
      <c r="KON3" s="7"/>
      <c r="KOO3" s="7"/>
      <c r="KOP3" s="7"/>
      <c r="KOQ3" s="7"/>
      <c r="KOR3" s="7"/>
      <c r="KOS3" s="7"/>
      <c r="KOT3" s="7"/>
      <c r="KOU3" s="7"/>
      <c r="KOV3" s="7"/>
      <c r="KOW3" s="7"/>
      <c r="KOX3" s="7"/>
      <c r="KOY3" s="7"/>
      <c r="KOZ3" s="7"/>
      <c r="KPA3" s="7"/>
      <c r="KPB3" s="7"/>
      <c r="KPC3" s="7"/>
      <c r="KPD3" s="7"/>
      <c r="KPE3" s="7"/>
      <c r="KPF3" s="7"/>
      <c r="KPG3" s="7"/>
      <c r="KPH3" s="7"/>
      <c r="KPI3" s="7"/>
      <c r="KPJ3" s="7"/>
      <c r="KPK3" s="7"/>
      <c r="KPL3" s="7"/>
      <c r="KPM3" s="7"/>
      <c r="KPN3" s="7"/>
      <c r="KPO3" s="7"/>
      <c r="KPP3" s="7"/>
      <c r="KPQ3" s="7"/>
      <c r="KPR3" s="7"/>
      <c r="KPS3" s="7"/>
      <c r="KPT3" s="7"/>
      <c r="KPU3" s="7"/>
      <c r="KPV3" s="7"/>
      <c r="KPW3" s="7"/>
      <c r="KPX3" s="7"/>
      <c r="KPY3" s="7"/>
      <c r="KPZ3" s="7"/>
      <c r="KQA3" s="7"/>
      <c r="KQB3" s="7"/>
      <c r="KQC3" s="7"/>
      <c r="KQD3" s="7"/>
      <c r="KQE3" s="7"/>
      <c r="KQF3" s="7"/>
      <c r="KQG3" s="7"/>
      <c r="KQH3" s="7"/>
      <c r="KQI3" s="7"/>
      <c r="KQJ3" s="7"/>
      <c r="KQK3" s="7"/>
      <c r="KQL3" s="7"/>
      <c r="KQM3" s="7"/>
      <c r="KQN3" s="7"/>
      <c r="KQO3" s="7"/>
      <c r="KQP3" s="7"/>
      <c r="KQQ3" s="7"/>
      <c r="KQR3" s="7"/>
      <c r="KQS3" s="7"/>
      <c r="KQT3" s="7"/>
      <c r="KQU3" s="7"/>
      <c r="KQV3" s="7"/>
      <c r="KQW3" s="7"/>
      <c r="KQX3" s="7"/>
      <c r="KQY3" s="7"/>
      <c r="KQZ3" s="7"/>
      <c r="KRA3" s="7"/>
      <c r="KRB3" s="7"/>
      <c r="KRC3" s="7"/>
      <c r="KRD3" s="7"/>
      <c r="KRE3" s="7"/>
      <c r="KRF3" s="7"/>
      <c r="KRG3" s="7"/>
      <c r="KRH3" s="7"/>
      <c r="KRI3" s="7"/>
      <c r="KRJ3" s="7"/>
      <c r="KRK3" s="7"/>
      <c r="KRL3" s="7"/>
      <c r="KRM3" s="7"/>
      <c r="KRN3" s="7"/>
      <c r="KRO3" s="7"/>
      <c r="KRP3" s="7"/>
      <c r="KRQ3" s="7"/>
      <c r="KRR3" s="7"/>
      <c r="KRS3" s="7"/>
      <c r="KRT3" s="7"/>
      <c r="KRU3" s="7"/>
      <c r="KRV3" s="7"/>
      <c r="KRW3" s="7"/>
      <c r="KRX3" s="7"/>
      <c r="KRY3" s="7"/>
      <c r="KRZ3" s="7"/>
      <c r="KSA3" s="7"/>
      <c r="KSB3" s="7"/>
      <c r="KSC3" s="7"/>
      <c r="KSD3" s="7"/>
      <c r="KSE3" s="7"/>
      <c r="KSF3" s="7"/>
      <c r="KSG3" s="7"/>
      <c r="KSH3" s="7"/>
      <c r="KSI3" s="7"/>
      <c r="KSJ3" s="7"/>
      <c r="KSK3" s="7"/>
      <c r="KSL3" s="7"/>
      <c r="KSM3" s="7"/>
      <c r="KSN3" s="7"/>
      <c r="KSO3" s="7"/>
      <c r="KSP3" s="7"/>
      <c r="KSQ3" s="7"/>
      <c r="KSR3" s="7"/>
      <c r="KSS3" s="7"/>
      <c r="KST3" s="7"/>
      <c r="KSU3" s="7"/>
      <c r="KSV3" s="7"/>
      <c r="KSW3" s="7"/>
      <c r="KSX3" s="7"/>
      <c r="KSY3" s="7"/>
      <c r="KSZ3" s="7"/>
      <c r="KTA3" s="7"/>
      <c r="KTB3" s="7"/>
      <c r="KTC3" s="7"/>
      <c r="KTD3" s="7"/>
      <c r="KTE3" s="7"/>
      <c r="KTF3" s="7"/>
      <c r="KTG3" s="7"/>
      <c r="KTH3" s="7"/>
      <c r="KTI3" s="7"/>
      <c r="KTJ3" s="7"/>
      <c r="KTK3" s="7"/>
      <c r="KTL3" s="7"/>
      <c r="KTM3" s="7"/>
      <c r="KTN3" s="7"/>
      <c r="KTO3" s="7"/>
      <c r="KTP3" s="7"/>
      <c r="KTQ3" s="7"/>
      <c r="KTR3" s="7"/>
      <c r="KTS3" s="7"/>
      <c r="KTT3" s="7"/>
      <c r="KTU3" s="7"/>
      <c r="KTV3" s="7"/>
      <c r="KTW3" s="7"/>
      <c r="KTX3" s="7"/>
      <c r="KTY3" s="7"/>
      <c r="KTZ3" s="7"/>
      <c r="KUA3" s="7"/>
      <c r="KUB3" s="7"/>
      <c r="KUC3" s="7"/>
      <c r="KUD3" s="7"/>
      <c r="KUE3" s="7"/>
      <c r="KUF3" s="7"/>
      <c r="KUG3" s="7"/>
      <c r="KUH3" s="7"/>
      <c r="KUI3" s="7"/>
      <c r="KUJ3" s="7"/>
      <c r="KUK3" s="7"/>
      <c r="KUL3" s="7"/>
      <c r="KUM3" s="7"/>
      <c r="KUN3" s="7"/>
      <c r="KUO3" s="7"/>
      <c r="KUP3" s="7"/>
      <c r="KUQ3" s="7"/>
      <c r="KUR3" s="7"/>
      <c r="KUS3" s="7"/>
      <c r="KUT3" s="7"/>
      <c r="KUU3" s="7"/>
      <c r="KUV3" s="7"/>
      <c r="KUW3" s="7"/>
      <c r="KUX3" s="7"/>
      <c r="KUY3" s="7"/>
      <c r="KUZ3" s="7"/>
      <c r="KVA3" s="7"/>
      <c r="KVB3" s="7"/>
      <c r="KVC3" s="7"/>
      <c r="KVD3" s="7"/>
      <c r="KVE3" s="7"/>
      <c r="KVF3" s="7"/>
      <c r="KVG3" s="7"/>
      <c r="KVH3" s="7"/>
      <c r="KVI3" s="7"/>
      <c r="KVJ3" s="7"/>
      <c r="KVK3" s="7"/>
      <c r="KVL3" s="7"/>
      <c r="KVM3" s="7"/>
      <c r="KVN3" s="7"/>
      <c r="KVO3" s="7"/>
      <c r="KVP3" s="7"/>
      <c r="KVQ3" s="7"/>
      <c r="KVR3" s="7"/>
      <c r="KVS3" s="7"/>
      <c r="KVT3" s="7"/>
      <c r="KVU3" s="7"/>
      <c r="KVV3" s="7"/>
      <c r="KVW3" s="7"/>
      <c r="KVX3" s="7"/>
      <c r="KVY3" s="7"/>
      <c r="KVZ3" s="7"/>
      <c r="KWA3" s="7"/>
      <c r="KWB3" s="7"/>
      <c r="KWC3" s="7"/>
      <c r="KWD3" s="7"/>
      <c r="KWE3" s="7"/>
      <c r="KWF3" s="7"/>
      <c r="KWG3" s="7"/>
      <c r="KWH3" s="7"/>
      <c r="KWI3" s="7"/>
      <c r="KWJ3" s="7"/>
      <c r="KWK3" s="7"/>
      <c r="KWL3" s="7"/>
      <c r="KWM3" s="7"/>
      <c r="KWN3" s="7"/>
      <c r="KWO3" s="7"/>
      <c r="KWP3" s="7"/>
      <c r="KWQ3" s="7"/>
      <c r="KWR3" s="7"/>
      <c r="KWS3" s="7"/>
      <c r="KWT3" s="7"/>
      <c r="KWU3" s="7"/>
      <c r="KWV3" s="7"/>
      <c r="KWW3" s="7"/>
      <c r="KWX3" s="7"/>
      <c r="KWY3" s="7"/>
      <c r="KWZ3" s="7"/>
      <c r="KXA3" s="7"/>
      <c r="KXB3" s="7"/>
      <c r="KXC3" s="7"/>
      <c r="KXD3" s="7"/>
      <c r="KXE3" s="7"/>
      <c r="KXF3" s="7"/>
      <c r="KXG3" s="7"/>
      <c r="KXH3" s="7"/>
      <c r="KXI3" s="7"/>
      <c r="KXJ3" s="7"/>
      <c r="KXK3" s="7"/>
      <c r="KXL3" s="7"/>
      <c r="KXM3" s="7"/>
      <c r="KXN3" s="7"/>
      <c r="KXO3" s="7"/>
      <c r="KXP3" s="7"/>
      <c r="KXQ3" s="7"/>
      <c r="KXR3" s="7"/>
      <c r="KXS3" s="7"/>
      <c r="KXT3" s="7"/>
      <c r="KXU3" s="7"/>
      <c r="KXV3" s="7"/>
      <c r="KXW3" s="7"/>
      <c r="KXX3" s="7"/>
      <c r="KXY3" s="7"/>
      <c r="KXZ3" s="7"/>
      <c r="KYA3" s="7"/>
      <c r="KYB3" s="7"/>
      <c r="KYC3" s="7"/>
      <c r="KYD3" s="7"/>
      <c r="KYE3" s="7"/>
      <c r="KYF3" s="7"/>
      <c r="KYG3" s="7"/>
      <c r="KYH3" s="7"/>
      <c r="KYI3" s="7"/>
      <c r="KYJ3" s="7"/>
      <c r="KYK3" s="7"/>
      <c r="KYL3" s="7"/>
      <c r="KYM3" s="7"/>
      <c r="KYN3" s="7"/>
      <c r="KYO3" s="7"/>
      <c r="KYP3" s="7"/>
      <c r="KYQ3" s="7"/>
      <c r="KYR3" s="7"/>
      <c r="KYS3" s="7"/>
      <c r="KYT3" s="7"/>
      <c r="KYU3" s="7"/>
      <c r="KYV3" s="7"/>
      <c r="KYW3" s="7"/>
      <c r="KYX3" s="7"/>
      <c r="KYY3" s="7"/>
      <c r="KYZ3" s="7"/>
      <c r="KZA3" s="7"/>
      <c r="KZB3" s="7"/>
      <c r="KZC3" s="7"/>
      <c r="KZD3" s="7"/>
      <c r="KZE3" s="7"/>
      <c r="KZF3" s="7"/>
      <c r="KZG3" s="7"/>
      <c r="KZH3" s="7"/>
      <c r="KZI3" s="7"/>
      <c r="KZJ3" s="7"/>
      <c r="KZK3" s="7"/>
      <c r="KZL3" s="7"/>
      <c r="KZM3" s="7"/>
      <c r="KZN3" s="7"/>
      <c r="KZO3" s="7"/>
      <c r="KZP3" s="7"/>
      <c r="KZQ3" s="7"/>
      <c r="KZR3" s="7"/>
      <c r="KZS3" s="7"/>
      <c r="KZT3" s="7"/>
      <c r="KZU3" s="7"/>
      <c r="KZV3" s="7"/>
      <c r="KZW3" s="7"/>
      <c r="KZX3" s="7"/>
      <c r="KZY3" s="7"/>
      <c r="KZZ3" s="7"/>
      <c r="LAA3" s="7"/>
      <c r="LAB3" s="7"/>
      <c r="LAC3" s="7"/>
      <c r="LAD3" s="7"/>
      <c r="LAE3" s="7"/>
      <c r="LAF3" s="7"/>
      <c r="LAG3" s="7"/>
      <c r="LAH3" s="7"/>
      <c r="LAI3" s="7"/>
      <c r="LAJ3" s="7"/>
      <c r="LAK3" s="7"/>
      <c r="LAL3" s="7"/>
      <c r="LAM3" s="7"/>
      <c r="LAN3" s="7"/>
      <c r="LAO3" s="7"/>
      <c r="LAP3" s="7"/>
      <c r="LAQ3" s="7"/>
      <c r="LAR3" s="7"/>
      <c r="LAS3" s="7"/>
      <c r="LAT3" s="7"/>
      <c r="LAU3" s="7"/>
      <c r="LAV3" s="7"/>
      <c r="LAW3" s="7"/>
      <c r="LAX3" s="7"/>
      <c r="LAY3" s="7"/>
      <c r="LAZ3" s="7"/>
      <c r="LBA3" s="7"/>
      <c r="LBB3" s="7"/>
      <c r="LBC3" s="7"/>
      <c r="LBD3" s="7"/>
      <c r="LBE3" s="7"/>
      <c r="LBF3" s="7"/>
      <c r="LBG3" s="7"/>
      <c r="LBH3" s="7"/>
      <c r="LBI3" s="7"/>
      <c r="LBJ3" s="7"/>
      <c r="LBK3" s="7"/>
      <c r="LBL3" s="7"/>
      <c r="LBM3" s="7"/>
      <c r="LBN3" s="7"/>
      <c r="LBO3" s="7"/>
      <c r="LBP3" s="7"/>
      <c r="LBQ3" s="7"/>
      <c r="LBR3" s="7"/>
      <c r="LBS3" s="7"/>
      <c r="LBT3" s="7"/>
      <c r="LBU3" s="7"/>
      <c r="LBV3" s="7"/>
      <c r="LBW3" s="7"/>
      <c r="LBX3" s="7"/>
      <c r="LBY3" s="7"/>
      <c r="LBZ3" s="7"/>
      <c r="LCA3" s="7"/>
      <c r="LCB3" s="7"/>
      <c r="LCC3" s="7"/>
      <c r="LCD3" s="7"/>
      <c r="LCE3" s="7"/>
      <c r="LCF3" s="7"/>
      <c r="LCG3" s="7"/>
      <c r="LCH3" s="7"/>
      <c r="LCI3" s="7"/>
      <c r="LCJ3" s="7"/>
      <c r="LCK3" s="7"/>
      <c r="LCL3" s="7"/>
      <c r="LCM3" s="7"/>
      <c r="LCN3" s="7"/>
      <c r="LCO3" s="7"/>
      <c r="LCP3" s="7"/>
      <c r="LCQ3" s="7"/>
      <c r="LCR3" s="7"/>
      <c r="LCS3" s="7"/>
      <c r="LCT3" s="7"/>
      <c r="LCU3" s="7"/>
      <c r="LCV3" s="7"/>
      <c r="LCW3" s="7"/>
      <c r="LCX3" s="7"/>
      <c r="LCY3" s="7"/>
      <c r="LCZ3" s="7"/>
      <c r="LDA3" s="7"/>
      <c r="LDB3" s="7"/>
      <c r="LDC3" s="7"/>
      <c r="LDD3" s="7"/>
      <c r="LDE3" s="7"/>
      <c r="LDF3" s="7"/>
      <c r="LDG3" s="7"/>
      <c r="LDH3" s="7"/>
      <c r="LDI3" s="7"/>
      <c r="LDJ3" s="7"/>
      <c r="LDK3" s="7"/>
      <c r="LDL3" s="7"/>
      <c r="LDM3" s="7"/>
      <c r="LDN3" s="7"/>
      <c r="LDO3" s="7"/>
      <c r="LDP3" s="7"/>
      <c r="LDQ3" s="7"/>
      <c r="LDR3" s="7"/>
      <c r="LDS3" s="7"/>
      <c r="LDT3" s="7"/>
      <c r="LDU3" s="7"/>
      <c r="LDV3" s="7"/>
      <c r="LDW3" s="7"/>
      <c r="LDX3" s="7"/>
      <c r="LDY3" s="7"/>
      <c r="LDZ3" s="7"/>
      <c r="LEA3" s="7"/>
      <c r="LEB3" s="7"/>
      <c r="LEC3" s="7"/>
      <c r="LED3" s="7"/>
      <c r="LEE3" s="7"/>
      <c r="LEF3" s="7"/>
      <c r="LEG3" s="7"/>
      <c r="LEH3" s="7"/>
      <c r="LEI3" s="7"/>
      <c r="LEJ3" s="7"/>
      <c r="LEK3" s="7"/>
      <c r="LEL3" s="7"/>
      <c r="LEM3" s="7"/>
      <c r="LEN3" s="7"/>
      <c r="LEO3" s="7"/>
      <c r="LEP3" s="7"/>
      <c r="LEQ3" s="7"/>
      <c r="LER3" s="7"/>
      <c r="LES3" s="7"/>
      <c r="LET3" s="7"/>
      <c r="LEU3" s="7"/>
      <c r="LEV3" s="7"/>
      <c r="LEW3" s="7"/>
      <c r="LEX3" s="7"/>
      <c r="LEY3" s="7"/>
      <c r="LEZ3" s="7"/>
      <c r="LFA3" s="7"/>
      <c r="LFB3" s="7"/>
      <c r="LFC3" s="7"/>
      <c r="LFD3" s="7"/>
      <c r="LFE3" s="7"/>
      <c r="LFF3" s="7"/>
      <c r="LFG3" s="7"/>
      <c r="LFH3" s="7"/>
      <c r="LFI3" s="7"/>
      <c r="LFJ3" s="7"/>
      <c r="LFK3" s="7"/>
      <c r="LFL3" s="7"/>
      <c r="LFM3" s="7"/>
      <c r="LFN3" s="7"/>
      <c r="LFO3" s="7"/>
      <c r="LFP3" s="7"/>
      <c r="LFQ3" s="7"/>
      <c r="LFR3" s="7"/>
      <c r="LFS3" s="7"/>
      <c r="LFT3" s="7"/>
      <c r="LFU3" s="7"/>
      <c r="LFV3" s="7"/>
      <c r="LFW3" s="7"/>
      <c r="LFX3" s="7"/>
      <c r="LFY3" s="7"/>
      <c r="LFZ3" s="7"/>
      <c r="LGA3" s="7"/>
      <c r="LGB3" s="7"/>
      <c r="LGC3" s="7"/>
      <c r="LGD3" s="7"/>
      <c r="LGE3" s="7"/>
      <c r="LGF3" s="7"/>
      <c r="LGG3" s="7"/>
      <c r="LGH3" s="7"/>
      <c r="LGI3" s="7"/>
      <c r="LGJ3" s="7"/>
      <c r="LGK3" s="7"/>
      <c r="LGL3" s="7"/>
      <c r="LGM3" s="7"/>
      <c r="LGN3" s="7"/>
      <c r="LGO3" s="7"/>
      <c r="LGP3" s="7"/>
      <c r="LGQ3" s="7"/>
      <c r="LGR3" s="7"/>
      <c r="LGS3" s="7"/>
      <c r="LGT3" s="7"/>
      <c r="LGU3" s="7"/>
      <c r="LGV3" s="7"/>
      <c r="LGW3" s="7"/>
      <c r="LGX3" s="7"/>
      <c r="LGY3" s="7"/>
      <c r="LGZ3" s="7"/>
      <c r="LHA3" s="7"/>
      <c r="LHB3" s="7"/>
      <c r="LHC3" s="7"/>
      <c r="LHD3" s="7"/>
      <c r="LHE3" s="7"/>
      <c r="LHF3" s="7"/>
      <c r="LHG3" s="7"/>
      <c r="LHH3" s="7"/>
      <c r="LHI3" s="7"/>
      <c r="LHJ3" s="7"/>
      <c r="LHK3" s="7"/>
      <c r="LHL3" s="7"/>
      <c r="LHM3" s="7"/>
      <c r="LHN3" s="7"/>
      <c r="LHO3" s="7"/>
      <c r="LHP3" s="7"/>
      <c r="LHQ3" s="7"/>
      <c r="LHR3" s="7"/>
      <c r="LHS3" s="7"/>
      <c r="LHT3" s="7"/>
      <c r="LHU3" s="7"/>
      <c r="LHV3" s="7"/>
      <c r="LHW3" s="7"/>
      <c r="LHX3" s="7"/>
      <c r="LHY3" s="7"/>
      <c r="LHZ3" s="7"/>
      <c r="LIA3" s="7"/>
      <c r="LIB3" s="7"/>
      <c r="LIC3" s="7"/>
      <c r="LID3" s="7"/>
      <c r="LIE3" s="7"/>
      <c r="LIF3" s="7"/>
      <c r="LIG3" s="7"/>
      <c r="LIH3" s="7"/>
      <c r="LII3" s="7"/>
      <c r="LIJ3" s="7"/>
      <c r="LIK3" s="7"/>
      <c r="LIL3" s="7"/>
      <c r="LIM3" s="7"/>
      <c r="LIN3" s="7"/>
      <c r="LIO3" s="7"/>
      <c r="LIP3" s="7"/>
      <c r="LIQ3" s="7"/>
      <c r="LIR3" s="7"/>
      <c r="LIS3" s="7"/>
      <c r="LIT3" s="7"/>
      <c r="LIU3" s="7"/>
      <c r="LIV3" s="7"/>
      <c r="LIW3" s="7"/>
      <c r="LIX3" s="7"/>
      <c r="LIY3" s="7"/>
      <c r="LIZ3" s="7"/>
      <c r="LJA3" s="7"/>
      <c r="LJB3" s="7"/>
      <c r="LJC3" s="7"/>
      <c r="LJD3" s="7"/>
      <c r="LJE3" s="7"/>
      <c r="LJF3" s="7"/>
      <c r="LJG3" s="7"/>
      <c r="LJH3" s="7"/>
      <c r="LJI3" s="7"/>
      <c r="LJJ3" s="7"/>
      <c r="LJK3" s="7"/>
      <c r="LJL3" s="7"/>
      <c r="LJM3" s="7"/>
      <c r="LJN3" s="7"/>
      <c r="LJO3" s="7"/>
      <c r="LJP3" s="7"/>
      <c r="LJQ3" s="7"/>
      <c r="LJR3" s="7"/>
      <c r="LJS3" s="7"/>
      <c r="LJT3" s="7"/>
      <c r="LJU3" s="7"/>
      <c r="LJV3" s="7"/>
      <c r="LJW3" s="7"/>
      <c r="LJX3" s="7"/>
      <c r="LJY3" s="7"/>
      <c r="LJZ3" s="7"/>
      <c r="LKA3" s="7"/>
      <c r="LKB3" s="7"/>
      <c r="LKC3" s="7"/>
      <c r="LKD3" s="7"/>
      <c r="LKE3" s="7"/>
      <c r="LKF3" s="7"/>
      <c r="LKG3" s="7"/>
      <c r="LKH3" s="7"/>
      <c r="LKI3" s="7"/>
      <c r="LKJ3" s="7"/>
      <c r="LKK3" s="7"/>
      <c r="LKL3" s="7"/>
      <c r="LKM3" s="7"/>
      <c r="LKN3" s="7"/>
      <c r="LKO3" s="7"/>
      <c r="LKP3" s="7"/>
      <c r="LKQ3" s="7"/>
      <c r="LKR3" s="7"/>
      <c r="LKS3" s="7"/>
      <c r="LKT3" s="7"/>
      <c r="LKU3" s="7"/>
      <c r="LKV3" s="7"/>
      <c r="LKW3" s="7"/>
      <c r="LKX3" s="7"/>
      <c r="LKY3" s="7"/>
      <c r="LKZ3" s="7"/>
      <c r="LLA3" s="7"/>
      <c r="LLB3" s="7"/>
      <c r="LLC3" s="7"/>
      <c r="LLD3" s="7"/>
      <c r="LLE3" s="7"/>
      <c r="LLF3" s="7"/>
      <c r="LLG3" s="7"/>
      <c r="LLH3" s="7"/>
      <c r="LLI3" s="7"/>
      <c r="LLJ3" s="7"/>
      <c r="LLK3" s="7"/>
      <c r="LLL3" s="7"/>
      <c r="LLM3" s="7"/>
      <c r="LLN3" s="7"/>
      <c r="LLO3" s="7"/>
      <c r="LLP3" s="7"/>
      <c r="LLQ3" s="7"/>
      <c r="LLR3" s="7"/>
      <c r="LLS3" s="7"/>
      <c r="LLT3" s="7"/>
      <c r="LLU3" s="7"/>
      <c r="LLV3" s="7"/>
      <c r="LLW3" s="7"/>
      <c r="LLX3" s="7"/>
      <c r="LLY3" s="7"/>
      <c r="LLZ3" s="7"/>
      <c r="LMA3" s="7"/>
      <c r="LMB3" s="7"/>
      <c r="LMC3" s="7"/>
      <c r="LMD3" s="7"/>
      <c r="LME3" s="7"/>
      <c r="LMF3" s="7"/>
      <c r="LMG3" s="7"/>
      <c r="LMH3" s="7"/>
      <c r="LMI3" s="7"/>
      <c r="LMJ3" s="7"/>
      <c r="LMK3" s="7"/>
      <c r="LML3" s="7"/>
      <c r="LMM3" s="7"/>
      <c r="LMN3" s="7"/>
      <c r="LMO3" s="7"/>
      <c r="LMP3" s="7"/>
      <c r="LMQ3" s="7"/>
      <c r="LMR3" s="7"/>
      <c r="LMS3" s="7"/>
      <c r="LMT3" s="7"/>
      <c r="LMU3" s="7"/>
      <c r="LMV3" s="7"/>
      <c r="LMW3" s="7"/>
      <c r="LMX3" s="7"/>
      <c r="LMY3" s="7"/>
      <c r="LMZ3" s="7"/>
      <c r="LNA3" s="7"/>
      <c r="LNB3" s="7"/>
      <c r="LNC3" s="7"/>
      <c r="LND3" s="7"/>
      <c r="LNE3" s="7"/>
      <c r="LNF3" s="7"/>
      <c r="LNG3" s="7"/>
      <c r="LNH3" s="7"/>
      <c r="LNI3" s="7"/>
      <c r="LNJ3" s="7"/>
      <c r="LNK3" s="7"/>
      <c r="LNL3" s="7"/>
      <c r="LNM3" s="7"/>
      <c r="LNN3" s="7"/>
      <c r="LNO3" s="7"/>
      <c r="LNP3" s="7"/>
      <c r="LNQ3" s="7"/>
      <c r="LNR3" s="7"/>
      <c r="LNS3" s="7"/>
      <c r="LNT3" s="7"/>
      <c r="LNU3" s="7"/>
      <c r="LNV3" s="7"/>
      <c r="LNW3" s="7"/>
      <c r="LNX3" s="7"/>
      <c r="LNY3" s="7"/>
      <c r="LNZ3" s="7"/>
      <c r="LOA3" s="7"/>
      <c r="LOB3" s="7"/>
      <c r="LOC3" s="7"/>
      <c r="LOD3" s="7"/>
      <c r="LOE3" s="7"/>
      <c r="LOF3" s="7"/>
      <c r="LOG3" s="7"/>
      <c r="LOH3" s="7"/>
      <c r="LOI3" s="7"/>
      <c r="LOJ3" s="7"/>
      <c r="LOK3" s="7"/>
      <c r="LOL3" s="7"/>
      <c r="LOM3" s="7"/>
      <c r="LON3" s="7"/>
      <c r="LOO3" s="7"/>
      <c r="LOP3" s="7"/>
      <c r="LOQ3" s="7"/>
      <c r="LOR3" s="7"/>
      <c r="LOS3" s="7"/>
      <c r="LOT3" s="7"/>
      <c r="LOU3" s="7"/>
      <c r="LOV3" s="7"/>
      <c r="LOW3" s="7"/>
      <c r="LOX3" s="7"/>
      <c r="LOY3" s="7"/>
      <c r="LOZ3" s="7"/>
      <c r="LPA3" s="7"/>
      <c r="LPB3" s="7"/>
      <c r="LPC3" s="7"/>
      <c r="LPD3" s="7"/>
      <c r="LPE3" s="7"/>
      <c r="LPF3" s="7"/>
      <c r="LPG3" s="7"/>
      <c r="LPH3" s="7"/>
      <c r="LPI3" s="7"/>
      <c r="LPJ3" s="7"/>
      <c r="LPK3" s="7"/>
      <c r="LPL3" s="7"/>
      <c r="LPM3" s="7"/>
      <c r="LPN3" s="7"/>
      <c r="LPO3" s="7"/>
      <c r="LPP3" s="7"/>
      <c r="LPQ3" s="7"/>
      <c r="LPR3" s="7"/>
      <c r="LPS3" s="7"/>
      <c r="LPT3" s="7"/>
      <c r="LPU3" s="7"/>
      <c r="LPV3" s="7"/>
      <c r="LPW3" s="7"/>
      <c r="LPX3" s="7"/>
      <c r="LPY3" s="7"/>
      <c r="LPZ3" s="7"/>
      <c r="LQA3" s="7"/>
      <c r="LQB3" s="7"/>
      <c r="LQC3" s="7"/>
      <c r="LQD3" s="7"/>
      <c r="LQE3" s="7"/>
      <c r="LQF3" s="7"/>
      <c r="LQG3" s="7"/>
      <c r="LQH3" s="7"/>
      <c r="LQI3" s="7"/>
      <c r="LQJ3" s="7"/>
      <c r="LQK3" s="7"/>
      <c r="LQL3" s="7"/>
      <c r="LQM3" s="7"/>
      <c r="LQN3" s="7"/>
      <c r="LQO3" s="7"/>
      <c r="LQP3" s="7"/>
      <c r="LQQ3" s="7"/>
      <c r="LQR3" s="7"/>
      <c r="LQS3" s="7"/>
      <c r="LQT3" s="7"/>
      <c r="LQU3" s="7"/>
      <c r="LQV3" s="7"/>
      <c r="LQW3" s="7"/>
      <c r="LQX3" s="7"/>
      <c r="LQY3" s="7"/>
      <c r="LQZ3" s="7"/>
      <c r="LRA3" s="7"/>
      <c r="LRB3" s="7"/>
      <c r="LRC3" s="7"/>
      <c r="LRD3" s="7"/>
      <c r="LRE3" s="7"/>
      <c r="LRF3" s="7"/>
      <c r="LRG3" s="7"/>
      <c r="LRH3" s="7"/>
      <c r="LRI3" s="7"/>
      <c r="LRJ3" s="7"/>
      <c r="LRK3" s="7"/>
      <c r="LRL3" s="7"/>
      <c r="LRM3" s="7"/>
      <c r="LRN3" s="7"/>
      <c r="LRO3" s="7"/>
      <c r="LRP3" s="7"/>
      <c r="LRQ3" s="7"/>
      <c r="LRR3" s="7"/>
      <c r="LRS3" s="7"/>
      <c r="LRT3" s="7"/>
      <c r="LRU3" s="7"/>
      <c r="LRV3" s="7"/>
      <c r="LRW3" s="7"/>
      <c r="LRX3" s="7"/>
      <c r="LRY3" s="7"/>
      <c r="LRZ3" s="7"/>
      <c r="LSA3" s="7"/>
      <c r="LSB3" s="7"/>
      <c r="LSC3" s="7"/>
      <c r="LSD3" s="7"/>
      <c r="LSE3" s="7"/>
      <c r="LSF3" s="7"/>
      <c r="LSG3" s="7"/>
      <c r="LSH3" s="7"/>
      <c r="LSI3" s="7"/>
      <c r="LSJ3" s="7"/>
      <c r="LSK3" s="7"/>
      <c r="LSL3" s="7"/>
      <c r="LSM3" s="7"/>
      <c r="LSN3" s="7"/>
      <c r="LSO3" s="7"/>
      <c r="LSP3" s="7"/>
      <c r="LSQ3" s="7"/>
      <c r="LSR3" s="7"/>
      <c r="LSS3" s="7"/>
      <c r="LST3" s="7"/>
      <c r="LSU3" s="7"/>
      <c r="LSV3" s="7"/>
      <c r="LSW3" s="7"/>
      <c r="LSX3" s="7"/>
      <c r="LSY3" s="7"/>
      <c r="LSZ3" s="7"/>
      <c r="LTA3" s="7"/>
      <c r="LTB3" s="7"/>
      <c r="LTC3" s="7"/>
      <c r="LTD3" s="7"/>
      <c r="LTE3" s="7"/>
      <c r="LTF3" s="7"/>
      <c r="LTG3" s="7"/>
      <c r="LTH3" s="7"/>
      <c r="LTI3" s="7"/>
      <c r="LTJ3" s="7"/>
      <c r="LTK3" s="7"/>
      <c r="LTL3" s="7"/>
      <c r="LTM3" s="7"/>
      <c r="LTN3" s="7"/>
      <c r="LTO3" s="7"/>
      <c r="LTP3" s="7"/>
      <c r="LTQ3" s="7"/>
      <c r="LTR3" s="7"/>
      <c r="LTS3" s="7"/>
      <c r="LTT3" s="7"/>
      <c r="LTU3" s="7"/>
      <c r="LTV3" s="7"/>
      <c r="LTW3" s="7"/>
      <c r="LTX3" s="7"/>
      <c r="LTY3" s="7"/>
      <c r="LTZ3" s="7"/>
      <c r="LUA3" s="7"/>
      <c r="LUB3" s="7"/>
      <c r="LUC3" s="7"/>
      <c r="LUD3" s="7"/>
      <c r="LUE3" s="7"/>
      <c r="LUF3" s="7"/>
      <c r="LUG3" s="7"/>
      <c r="LUH3" s="7"/>
      <c r="LUI3" s="7"/>
      <c r="LUJ3" s="7"/>
      <c r="LUK3" s="7"/>
      <c r="LUL3" s="7"/>
      <c r="LUM3" s="7"/>
      <c r="LUN3" s="7"/>
      <c r="LUO3" s="7"/>
      <c r="LUP3" s="7"/>
      <c r="LUQ3" s="7"/>
      <c r="LUR3" s="7"/>
      <c r="LUS3" s="7"/>
      <c r="LUT3" s="7"/>
      <c r="LUU3" s="7"/>
      <c r="LUV3" s="7"/>
      <c r="LUW3" s="7"/>
      <c r="LUX3" s="7"/>
      <c r="LUY3" s="7"/>
      <c r="LUZ3" s="7"/>
      <c r="LVA3" s="7"/>
      <c r="LVB3" s="7"/>
      <c r="LVC3" s="7"/>
      <c r="LVD3" s="7"/>
      <c r="LVE3" s="7"/>
      <c r="LVF3" s="7"/>
      <c r="LVG3" s="7"/>
      <c r="LVH3" s="7"/>
      <c r="LVI3" s="7"/>
      <c r="LVJ3" s="7"/>
      <c r="LVK3" s="7"/>
      <c r="LVL3" s="7"/>
      <c r="LVM3" s="7"/>
      <c r="LVN3" s="7"/>
      <c r="LVO3" s="7"/>
      <c r="LVP3" s="7"/>
      <c r="LVQ3" s="7"/>
      <c r="LVR3" s="7"/>
      <c r="LVS3" s="7"/>
      <c r="LVT3" s="7"/>
      <c r="LVU3" s="7"/>
      <c r="LVV3" s="7"/>
      <c r="LVW3" s="7"/>
      <c r="LVX3" s="7"/>
      <c r="LVY3" s="7"/>
      <c r="LVZ3" s="7"/>
      <c r="LWA3" s="7"/>
      <c r="LWB3" s="7"/>
      <c r="LWC3" s="7"/>
      <c r="LWD3" s="7"/>
      <c r="LWE3" s="7"/>
      <c r="LWF3" s="7"/>
      <c r="LWG3" s="7"/>
      <c r="LWH3" s="7"/>
      <c r="LWI3" s="7"/>
      <c r="LWJ3" s="7"/>
      <c r="LWK3" s="7"/>
      <c r="LWL3" s="7"/>
      <c r="LWM3" s="7"/>
      <c r="LWN3" s="7"/>
      <c r="LWO3" s="7"/>
      <c r="LWP3" s="7"/>
      <c r="LWQ3" s="7"/>
      <c r="LWR3" s="7"/>
      <c r="LWS3" s="7"/>
      <c r="LWT3" s="7"/>
      <c r="LWU3" s="7"/>
      <c r="LWV3" s="7"/>
      <c r="LWW3" s="7"/>
      <c r="LWX3" s="7"/>
      <c r="LWY3" s="7"/>
      <c r="LWZ3" s="7"/>
      <c r="LXA3" s="7"/>
      <c r="LXB3" s="7"/>
      <c r="LXC3" s="7"/>
      <c r="LXD3" s="7"/>
      <c r="LXE3" s="7"/>
      <c r="LXF3" s="7"/>
      <c r="LXG3" s="7"/>
      <c r="LXH3" s="7"/>
      <c r="LXI3" s="7"/>
      <c r="LXJ3" s="7"/>
      <c r="LXK3" s="7"/>
      <c r="LXL3" s="7"/>
      <c r="LXM3" s="7"/>
      <c r="LXN3" s="7"/>
      <c r="LXO3" s="7"/>
      <c r="LXP3" s="7"/>
      <c r="LXQ3" s="7"/>
      <c r="LXR3" s="7"/>
      <c r="LXS3" s="7"/>
      <c r="LXT3" s="7"/>
      <c r="LXU3" s="7"/>
      <c r="LXV3" s="7"/>
      <c r="LXW3" s="7"/>
      <c r="LXX3" s="7"/>
      <c r="LXY3" s="7"/>
      <c r="LXZ3" s="7"/>
      <c r="LYA3" s="7"/>
      <c r="LYB3" s="7"/>
      <c r="LYC3" s="7"/>
      <c r="LYD3" s="7"/>
      <c r="LYE3" s="7"/>
      <c r="LYF3" s="7"/>
      <c r="LYG3" s="7"/>
      <c r="LYH3" s="7"/>
      <c r="LYI3" s="7"/>
      <c r="LYJ3" s="7"/>
      <c r="LYK3" s="7"/>
      <c r="LYL3" s="7"/>
      <c r="LYM3" s="7"/>
      <c r="LYN3" s="7"/>
      <c r="LYO3" s="7"/>
      <c r="LYP3" s="7"/>
      <c r="LYQ3" s="7"/>
      <c r="LYR3" s="7"/>
      <c r="LYS3" s="7"/>
      <c r="LYT3" s="7"/>
      <c r="LYU3" s="7"/>
      <c r="LYV3" s="7"/>
      <c r="LYW3" s="7"/>
      <c r="LYX3" s="7"/>
      <c r="LYY3" s="7"/>
      <c r="LYZ3" s="7"/>
      <c r="LZA3" s="7"/>
      <c r="LZB3" s="7"/>
      <c r="LZC3" s="7"/>
      <c r="LZD3" s="7"/>
      <c r="LZE3" s="7"/>
      <c r="LZF3" s="7"/>
      <c r="LZG3" s="7"/>
      <c r="LZH3" s="7"/>
      <c r="LZI3" s="7"/>
      <c r="LZJ3" s="7"/>
      <c r="LZK3" s="7"/>
      <c r="LZL3" s="7"/>
      <c r="LZM3" s="7"/>
      <c r="LZN3" s="7"/>
      <c r="LZO3" s="7"/>
      <c r="LZP3" s="7"/>
      <c r="LZQ3" s="7"/>
      <c r="LZR3" s="7"/>
      <c r="LZS3" s="7"/>
      <c r="LZT3" s="7"/>
      <c r="LZU3" s="7"/>
      <c r="LZV3" s="7"/>
      <c r="LZW3" s="7"/>
      <c r="LZX3" s="7"/>
      <c r="LZY3" s="7"/>
      <c r="LZZ3" s="7"/>
      <c r="MAA3" s="7"/>
      <c r="MAB3" s="7"/>
      <c r="MAC3" s="7"/>
      <c r="MAD3" s="7"/>
      <c r="MAE3" s="7"/>
      <c r="MAF3" s="7"/>
      <c r="MAG3" s="7"/>
      <c r="MAH3" s="7"/>
      <c r="MAI3" s="7"/>
      <c r="MAJ3" s="7"/>
      <c r="MAK3" s="7"/>
      <c r="MAL3" s="7"/>
      <c r="MAM3" s="7"/>
      <c r="MAN3" s="7"/>
      <c r="MAO3" s="7"/>
      <c r="MAP3" s="7"/>
      <c r="MAQ3" s="7"/>
      <c r="MAR3" s="7"/>
      <c r="MAS3" s="7"/>
      <c r="MAT3" s="7"/>
      <c r="MAU3" s="7"/>
      <c r="MAV3" s="7"/>
      <c r="MAW3" s="7"/>
      <c r="MAX3" s="7"/>
      <c r="MAY3" s="7"/>
      <c r="MAZ3" s="7"/>
      <c r="MBA3" s="7"/>
      <c r="MBB3" s="7"/>
      <c r="MBC3" s="7"/>
      <c r="MBD3" s="7"/>
      <c r="MBE3" s="7"/>
      <c r="MBF3" s="7"/>
      <c r="MBG3" s="7"/>
      <c r="MBH3" s="7"/>
      <c r="MBI3" s="7"/>
      <c r="MBJ3" s="7"/>
      <c r="MBK3" s="7"/>
      <c r="MBL3" s="7"/>
      <c r="MBM3" s="7"/>
      <c r="MBN3" s="7"/>
      <c r="MBO3" s="7"/>
      <c r="MBP3" s="7"/>
      <c r="MBQ3" s="7"/>
      <c r="MBR3" s="7"/>
      <c r="MBS3" s="7"/>
      <c r="MBT3" s="7"/>
      <c r="MBU3" s="7"/>
      <c r="MBV3" s="7"/>
      <c r="MBW3" s="7"/>
      <c r="MBX3" s="7"/>
      <c r="MBY3" s="7"/>
      <c r="MBZ3" s="7"/>
      <c r="MCA3" s="7"/>
      <c r="MCB3" s="7"/>
      <c r="MCC3" s="7"/>
      <c r="MCD3" s="7"/>
      <c r="MCE3" s="7"/>
      <c r="MCF3" s="7"/>
      <c r="MCG3" s="7"/>
      <c r="MCH3" s="7"/>
      <c r="MCI3" s="7"/>
      <c r="MCJ3" s="7"/>
      <c r="MCK3" s="7"/>
      <c r="MCL3" s="7"/>
      <c r="MCM3" s="7"/>
      <c r="MCN3" s="7"/>
      <c r="MCO3" s="7"/>
      <c r="MCP3" s="7"/>
      <c r="MCQ3" s="7"/>
      <c r="MCR3" s="7"/>
      <c r="MCS3" s="7"/>
      <c r="MCT3" s="7"/>
      <c r="MCU3" s="7"/>
      <c r="MCV3" s="7"/>
      <c r="MCW3" s="7"/>
      <c r="MCX3" s="7"/>
      <c r="MCY3" s="7"/>
      <c r="MCZ3" s="7"/>
      <c r="MDA3" s="7"/>
      <c r="MDB3" s="7"/>
      <c r="MDC3" s="7"/>
      <c r="MDD3" s="7"/>
      <c r="MDE3" s="7"/>
      <c r="MDF3" s="7"/>
      <c r="MDG3" s="7"/>
      <c r="MDH3" s="7"/>
      <c r="MDI3" s="7"/>
      <c r="MDJ3" s="7"/>
      <c r="MDK3" s="7"/>
      <c r="MDL3" s="7"/>
      <c r="MDM3" s="7"/>
      <c r="MDN3" s="7"/>
      <c r="MDO3" s="7"/>
      <c r="MDP3" s="7"/>
      <c r="MDQ3" s="7"/>
      <c r="MDR3" s="7"/>
      <c r="MDS3" s="7"/>
      <c r="MDT3" s="7"/>
      <c r="MDU3" s="7"/>
      <c r="MDV3" s="7"/>
      <c r="MDW3" s="7"/>
      <c r="MDX3" s="7"/>
      <c r="MDY3" s="7"/>
      <c r="MDZ3" s="7"/>
      <c r="MEA3" s="7"/>
      <c r="MEB3" s="7"/>
      <c r="MEC3" s="7"/>
      <c r="MED3" s="7"/>
      <c r="MEE3" s="7"/>
      <c r="MEF3" s="7"/>
      <c r="MEG3" s="7"/>
      <c r="MEH3" s="7"/>
      <c r="MEI3" s="7"/>
      <c r="MEJ3" s="7"/>
      <c r="MEK3" s="7"/>
      <c r="MEL3" s="7"/>
      <c r="MEM3" s="7"/>
      <c r="MEN3" s="7"/>
      <c r="MEO3" s="7"/>
      <c r="MEP3" s="7"/>
      <c r="MEQ3" s="7"/>
      <c r="MER3" s="7"/>
      <c r="MES3" s="7"/>
      <c r="MET3" s="7"/>
      <c r="MEU3" s="7"/>
      <c r="MEV3" s="7"/>
      <c r="MEW3" s="7"/>
      <c r="MEX3" s="7"/>
      <c r="MEY3" s="7"/>
      <c r="MEZ3" s="7"/>
      <c r="MFA3" s="7"/>
      <c r="MFB3" s="7"/>
      <c r="MFC3" s="7"/>
      <c r="MFD3" s="7"/>
      <c r="MFE3" s="7"/>
      <c r="MFF3" s="7"/>
      <c r="MFG3" s="7"/>
      <c r="MFH3" s="7"/>
      <c r="MFI3" s="7"/>
      <c r="MFJ3" s="7"/>
      <c r="MFK3" s="7"/>
      <c r="MFL3" s="7"/>
      <c r="MFM3" s="7"/>
      <c r="MFN3" s="7"/>
      <c r="MFO3" s="7"/>
      <c r="MFP3" s="7"/>
      <c r="MFQ3" s="7"/>
      <c r="MFR3" s="7"/>
      <c r="MFS3" s="7"/>
      <c r="MFT3" s="7"/>
      <c r="MFU3" s="7"/>
      <c r="MFV3" s="7"/>
      <c r="MFW3" s="7"/>
      <c r="MFX3" s="7"/>
      <c r="MFY3" s="7"/>
      <c r="MFZ3" s="7"/>
      <c r="MGA3" s="7"/>
      <c r="MGB3" s="7"/>
      <c r="MGC3" s="7"/>
      <c r="MGD3" s="7"/>
      <c r="MGE3" s="7"/>
      <c r="MGF3" s="7"/>
      <c r="MGG3" s="7"/>
      <c r="MGH3" s="7"/>
      <c r="MGI3" s="7"/>
      <c r="MGJ3" s="7"/>
      <c r="MGK3" s="7"/>
      <c r="MGL3" s="7"/>
      <c r="MGM3" s="7"/>
      <c r="MGN3" s="7"/>
      <c r="MGO3" s="7"/>
      <c r="MGP3" s="7"/>
      <c r="MGQ3" s="7"/>
      <c r="MGR3" s="7"/>
      <c r="MGS3" s="7"/>
      <c r="MGT3" s="7"/>
      <c r="MGU3" s="7"/>
      <c r="MGV3" s="7"/>
      <c r="MGW3" s="7"/>
      <c r="MGX3" s="7"/>
      <c r="MGY3" s="7"/>
      <c r="MGZ3" s="7"/>
      <c r="MHA3" s="7"/>
      <c r="MHB3" s="7"/>
      <c r="MHC3" s="7"/>
      <c r="MHD3" s="7"/>
      <c r="MHE3" s="7"/>
      <c r="MHF3" s="7"/>
      <c r="MHG3" s="7"/>
      <c r="MHH3" s="7"/>
      <c r="MHI3" s="7"/>
      <c r="MHJ3" s="7"/>
      <c r="MHK3" s="7"/>
      <c r="MHL3" s="7"/>
      <c r="MHM3" s="7"/>
      <c r="MHN3" s="7"/>
      <c r="MHO3" s="7"/>
      <c r="MHP3" s="7"/>
      <c r="MHQ3" s="7"/>
      <c r="MHR3" s="7"/>
      <c r="MHS3" s="7"/>
      <c r="MHT3" s="7"/>
      <c r="MHU3" s="7"/>
      <c r="MHV3" s="7"/>
      <c r="MHW3" s="7"/>
      <c r="MHX3" s="7"/>
      <c r="MHY3" s="7"/>
      <c r="MHZ3" s="7"/>
      <c r="MIA3" s="7"/>
      <c r="MIB3" s="7"/>
      <c r="MIC3" s="7"/>
      <c r="MID3" s="7"/>
      <c r="MIE3" s="7"/>
      <c r="MIF3" s="7"/>
      <c r="MIG3" s="7"/>
      <c r="MIH3" s="7"/>
      <c r="MII3" s="7"/>
      <c r="MIJ3" s="7"/>
      <c r="MIK3" s="7"/>
      <c r="MIL3" s="7"/>
      <c r="MIM3" s="7"/>
      <c r="MIN3" s="7"/>
      <c r="MIO3" s="7"/>
      <c r="MIP3" s="7"/>
      <c r="MIQ3" s="7"/>
      <c r="MIR3" s="7"/>
      <c r="MIS3" s="7"/>
      <c r="MIT3" s="7"/>
      <c r="MIU3" s="7"/>
      <c r="MIV3" s="7"/>
      <c r="MIW3" s="7"/>
      <c r="MIX3" s="7"/>
      <c r="MIY3" s="7"/>
      <c r="MIZ3" s="7"/>
      <c r="MJA3" s="7"/>
      <c r="MJB3" s="7"/>
      <c r="MJC3" s="7"/>
      <c r="MJD3" s="7"/>
      <c r="MJE3" s="7"/>
      <c r="MJF3" s="7"/>
      <c r="MJG3" s="7"/>
      <c r="MJH3" s="7"/>
      <c r="MJI3" s="7"/>
      <c r="MJJ3" s="7"/>
      <c r="MJK3" s="7"/>
      <c r="MJL3" s="7"/>
      <c r="MJM3" s="7"/>
      <c r="MJN3" s="7"/>
      <c r="MJO3" s="7"/>
      <c r="MJP3" s="7"/>
      <c r="MJQ3" s="7"/>
      <c r="MJR3" s="7"/>
      <c r="MJS3" s="7"/>
      <c r="MJT3" s="7"/>
      <c r="MJU3" s="7"/>
      <c r="MJV3" s="7"/>
      <c r="MJW3" s="7"/>
      <c r="MJX3" s="7"/>
      <c r="MJY3" s="7"/>
      <c r="MJZ3" s="7"/>
      <c r="MKA3" s="7"/>
      <c r="MKB3" s="7"/>
      <c r="MKC3" s="7"/>
      <c r="MKD3" s="7"/>
      <c r="MKE3" s="7"/>
      <c r="MKF3" s="7"/>
      <c r="MKG3" s="7"/>
      <c r="MKH3" s="7"/>
      <c r="MKI3" s="7"/>
      <c r="MKJ3" s="7"/>
      <c r="MKK3" s="7"/>
      <c r="MKL3" s="7"/>
      <c r="MKM3" s="7"/>
      <c r="MKN3" s="7"/>
      <c r="MKO3" s="7"/>
      <c r="MKP3" s="7"/>
      <c r="MKQ3" s="7"/>
      <c r="MKR3" s="7"/>
      <c r="MKS3" s="7"/>
      <c r="MKT3" s="7"/>
      <c r="MKU3" s="7"/>
      <c r="MKV3" s="7"/>
      <c r="MKW3" s="7"/>
      <c r="MKX3" s="7"/>
      <c r="MKY3" s="7"/>
      <c r="MKZ3" s="7"/>
      <c r="MLA3" s="7"/>
      <c r="MLB3" s="7"/>
      <c r="MLC3" s="7"/>
      <c r="MLD3" s="7"/>
      <c r="MLE3" s="7"/>
      <c r="MLF3" s="7"/>
      <c r="MLG3" s="7"/>
      <c r="MLH3" s="7"/>
      <c r="MLI3" s="7"/>
      <c r="MLJ3" s="7"/>
      <c r="MLK3" s="7"/>
      <c r="MLL3" s="7"/>
      <c r="MLM3" s="7"/>
      <c r="MLN3" s="7"/>
      <c r="MLO3" s="7"/>
      <c r="MLP3" s="7"/>
      <c r="MLQ3" s="7"/>
      <c r="MLR3" s="7"/>
      <c r="MLS3" s="7"/>
      <c r="MLT3" s="7"/>
      <c r="MLU3" s="7"/>
      <c r="MLV3" s="7"/>
      <c r="MLW3" s="7"/>
      <c r="MLX3" s="7"/>
      <c r="MLY3" s="7"/>
      <c r="MLZ3" s="7"/>
      <c r="MMA3" s="7"/>
      <c r="MMB3" s="7"/>
      <c r="MMC3" s="7"/>
      <c r="MMD3" s="7"/>
      <c r="MME3" s="7"/>
      <c r="MMF3" s="7"/>
      <c r="MMG3" s="7"/>
      <c r="MMH3" s="7"/>
      <c r="MMI3" s="7"/>
      <c r="MMJ3" s="7"/>
      <c r="MMK3" s="7"/>
      <c r="MML3" s="7"/>
      <c r="MMM3" s="7"/>
      <c r="MMN3" s="7"/>
      <c r="MMO3" s="7"/>
      <c r="MMP3" s="7"/>
      <c r="MMQ3" s="7"/>
      <c r="MMR3" s="7"/>
      <c r="MMS3" s="7"/>
      <c r="MMT3" s="7"/>
      <c r="MMU3" s="7"/>
      <c r="MMV3" s="7"/>
      <c r="MMW3" s="7"/>
      <c r="MMX3" s="7"/>
      <c r="MMY3" s="7"/>
      <c r="MMZ3" s="7"/>
      <c r="MNA3" s="7"/>
      <c r="MNB3" s="7"/>
      <c r="MNC3" s="7"/>
      <c r="MND3" s="7"/>
      <c r="MNE3" s="7"/>
      <c r="MNF3" s="7"/>
      <c r="MNG3" s="7"/>
      <c r="MNH3" s="7"/>
      <c r="MNI3" s="7"/>
      <c r="MNJ3" s="7"/>
      <c r="MNK3" s="7"/>
      <c r="MNL3" s="7"/>
      <c r="MNM3" s="7"/>
      <c r="MNN3" s="7"/>
      <c r="MNO3" s="7"/>
      <c r="MNP3" s="7"/>
      <c r="MNQ3" s="7"/>
      <c r="MNR3" s="7"/>
      <c r="MNS3" s="7"/>
      <c r="MNT3" s="7"/>
      <c r="MNU3" s="7"/>
      <c r="MNV3" s="7"/>
      <c r="MNW3" s="7"/>
      <c r="MNX3" s="7"/>
      <c r="MNY3" s="7"/>
      <c r="MNZ3" s="7"/>
      <c r="MOA3" s="7"/>
      <c r="MOB3" s="7"/>
      <c r="MOC3" s="7"/>
      <c r="MOD3" s="7"/>
      <c r="MOE3" s="7"/>
      <c r="MOF3" s="7"/>
      <c r="MOG3" s="7"/>
      <c r="MOH3" s="7"/>
      <c r="MOI3" s="7"/>
      <c r="MOJ3" s="7"/>
      <c r="MOK3" s="7"/>
      <c r="MOL3" s="7"/>
      <c r="MOM3" s="7"/>
      <c r="MON3" s="7"/>
      <c r="MOO3" s="7"/>
      <c r="MOP3" s="7"/>
      <c r="MOQ3" s="7"/>
      <c r="MOR3" s="7"/>
      <c r="MOS3" s="7"/>
      <c r="MOT3" s="7"/>
      <c r="MOU3" s="7"/>
      <c r="MOV3" s="7"/>
      <c r="MOW3" s="7"/>
      <c r="MOX3" s="7"/>
      <c r="MOY3" s="7"/>
      <c r="MOZ3" s="7"/>
      <c r="MPA3" s="7"/>
      <c r="MPB3" s="7"/>
      <c r="MPC3" s="7"/>
      <c r="MPD3" s="7"/>
      <c r="MPE3" s="7"/>
      <c r="MPF3" s="7"/>
      <c r="MPG3" s="7"/>
      <c r="MPH3" s="7"/>
      <c r="MPI3" s="7"/>
      <c r="MPJ3" s="7"/>
      <c r="MPK3" s="7"/>
      <c r="MPL3" s="7"/>
      <c r="MPM3" s="7"/>
      <c r="MPN3" s="7"/>
      <c r="MPO3" s="7"/>
      <c r="MPP3" s="7"/>
      <c r="MPQ3" s="7"/>
      <c r="MPR3" s="7"/>
      <c r="MPS3" s="7"/>
      <c r="MPT3" s="7"/>
      <c r="MPU3" s="7"/>
      <c r="MPV3" s="7"/>
      <c r="MPW3" s="7"/>
      <c r="MPX3" s="7"/>
      <c r="MPY3" s="7"/>
      <c r="MPZ3" s="7"/>
      <c r="MQA3" s="7"/>
      <c r="MQB3" s="7"/>
      <c r="MQC3" s="7"/>
      <c r="MQD3" s="7"/>
      <c r="MQE3" s="7"/>
      <c r="MQF3" s="7"/>
      <c r="MQG3" s="7"/>
      <c r="MQH3" s="7"/>
      <c r="MQI3" s="7"/>
      <c r="MQJ3" s="7"/>
      <c r="MQK3" s="7"/>
      <c r="MQL3" s="7"/>
      <c r="MQM3" s="7"/>
      <c r="MQN3" s="7"/>
      <c r="MQO3" s="7"/>
      <c r="MQP3" s="7"/>
      <c r="MQQ3" s="7"/>
      <c r="MQR3" s="7"/>
      <c r="MQS3" s="7"/>
      <c r="MQT3" s="7"/>
      <c r="MQU3" s="7"/>
      <c r="MQV3" s="7"/>
      <c r="MQW3" s="7"/>
      <c r="MQX3" s="7"/>
      <c r="MQY3" s="7"/>
      <c r="MQZ3" s="7"/>
      <c r="MRA3" s="7"/>
      <c r="MRB3" s="7"/>
      <c r="MRC3" s="7"/>
      <c r="MRD3" s="7"/>
      <c r="MRE3" s="7"/>
      <c r="MRF3" s="7"/>
      <c r="MRG3" s="7"/>
      <c r="MRH3" s="7"/>
      <c r="MRI3" s="7"/>
      <c r="MRJ3" s="7"/>
      <c r="MRK3" s="7"/>
      <c r="MRL3" s="7"/>
      <c r="MRM3" s="7"/>
      <c r="MRN3" s="7"/>
      <c r="MRO3" s="7"/>
      <c r="MRP3" s="7"/>
      <c r="MRQ3" s="7"/>
      <c r="MRR3" s="7"/>
      <c r="MRS3" s="7"/>
      <c r="MRT3" s="7"/>
      <c r="MRU3" s="7"/>
      <c r="MRV3" s="7"/>
      <c r="MRW3" s="7"/>
      <c r="MRX3" s="7"/>
      <c r="MRY3" s="7"/>
      <c r="MRZ3" s="7"/>
      <c r="MSA3" s="7"/>
      <c r="MSB3" s="7"/>
      <c r="MSC3" s="7"/>
      <c r="MSD3" s="7"/>
      <c r="MSE3" s="7"/>
      <c r="MSF3" s="7"/>
      <c r="MSG3" s="7"/>
      <c r="MSH3" s="7"/>
      <c r="MSI3" s="7"/>
      <c r="MSJ3" s="7"/>
      <c r="MSK3" s="7"/>
      <c r="MSL3" s="7"/>
      <c r="MSM3" s="7"/>
      <c r="MSN3" s="7"/>
      <c r="MSO3" s="7"/>
      <c r="MSP3" s="7"/>
      <c r="MSQ3" s="7"/>
      <c r="MSR3" s="7"/>
      <c r="MSS3" s="7"/>
      <c r="MST3" s="7"/>
      <c r="MSU3" s="7"/>
      <c r="MSV3" s="7"/>
      <c r="MSW3" s="7"/>
      <c r="MSX3" s="7"/>
      <c r="MSY3" s="7"/>
      <c r="MSZ3" s="7"/>
      <c r="MTA3" s="7"/>
      <c r="MTB3" s="7"/>
      <c r="MTC3" s="7"/>
      <c r="MTD3" s="7"/>
      <c r="MTE3" s="7"/>
      <c r="MTF3" s="7"/>
      <c r="MTG3" s="7"/>
      <c r="MTH3" s="7"/>
      <c r="MTI3" s="7"/>
      <c r="MTJ3" s="7"/>
      <c r="MTK3" s="7"/>
      <c r="MTL3" s="7"/>
      <c r="MTM3" s="7"/>
      <c r="MTN3" s="7"/>
      <c r="MTO3" s="7"/>
      <c r="MTP3" s="7"/>
      <c r="MTQ3" s="7"/>
      <c r="MTR3" s="7"/>
      <c r="MTS3" s="7"/>
      <c r="MTT3" s="7"/>
      <c r="MTU3" s="7"/>
      <c r="MTV3" s="7"/>
      <c r="MTW3" s="7"/>
      <c r="MTX3" s="7"/>
      <c r="MTY3" s="7"/>
      <c r="MTZ3" s="7"/>
      <c r="MUA3" s="7"/>
      <c r="MUB3" s="7"/>
      <c r="MUC3" s="7"/>
      <c r="MUD3" s="7"/>
      <c r="MUE3" s="7"/>
      <c r="MUF3" s="7"/>
      <c r="MUG3" s="7"/>
      <c r="MUH3" s="7"/>
      <c r="MUI3" s="7"/>
      <c r="MUJ3" s="7"/>
      <c r="MUK3" s="7"/>
      <c r="MUL3" s="7"/>
      <c r="MUM3" s="7"/>
      <c r="MUN3" s="7"/>
      <c r="MUO3" s="7"/>
      <c r="MUP3" s="7"/>
      <c r="MUQ3" s="7"/>
      <c r="MUR3" s="7"/>
      <c r="MUS3" s="7"/>
      <c r="MUT3" s="7"/>
      <c r="MUU3" s="7"/>
      <c r="MUV3" s="7"/>
      <c r="MUW3" s="7"/>
      <c r="MUX3" s="7"/>
      <c r="MUY3" s="7"/>
      <c r="MUZ3" s="7"/>
      <c r="MVA3" s="7"/>
      <c r="MVB3" s="7"/>
      <c r="MVC3" s="7"/>
      <c r="MVD3" s="7"/>
      <c r="MVE3" s="7"/>
      <c r="MVF3" s="7"/>
      <c r="MVG3" s="7"/>
      <c r="MVH3" s="7"/>
      <c r="MVI3" s="7"/>
      <c r="MVJ3" s="7"/>
      <c r="MVK3" s="7"/>
      <c r="MVL3" s="7"/>
      <c r="MVM3" s="7"/>
      <c r="MVN3" s="7"/>
      <c r="MVO3" s="7"/>
      <c r="MVP3" s="7"/>
      <c r="MVQ3" s="7"/>
      <c r="MVR3" s="7"/>
      <c r="MVS3" s="7"/>
      <c r="MVT3" s="7"/>
      <c r="MVU3" s="7"/>
      <c r="MVV3" s="7"/>
      <c r="MVW3" s="7"/>
      <c r="MVX3" s="7"/>
      <c r="MVY3" s="7"/>
      <c r="MVZ3" s="7"/>
      <c r="MWA3" s="7"/>
      <c r="MWB3" s="7"/>
      <c r="MWC3" s="7"/>
      <c r="MWD3" s="7"/>
      <c r="MWE3" s="7"/>
      <c r="MWF3" s="7"/>
      <c r="MWG3" s="7"/>
      <c r="MWH3" s="7"/>
      <c r="MWI3" s="7"/>
      <c r="MWJ3" s="7"/>
      <c r="MWK3" s="7"/>
      <c r="MWL3" s="7"/>
      <c r="MWM3" s="7"/>
      <c r="MWN3" s="7"/>
      <c r="MWO3" s="7"/>
      <c r="MWP3" s="7"/>
      <c r="MWQ3" s="7"/>
      <c r="MWR3" s="7"/>
      <c r="MWS3" s="7"/>
      <c r="MWT3" s="7"/>
      <c r="MWU3" s="7"/>
      <c r="MWV3" s="7"/>
      <c r="MWW3" s="7"/>
      <c r="MWX3" s="7"/>
      <c r="MWY3" s="7"/>
      <c r="MWZ3" s="7"/>
      <c r="MXA3" s="7"/>
      <c r="MXB3" s="7"/>
      <c r="MXC3" s="7"/>
      <c r="MXD3" s="7"/>
      <c r="MXE3" s="7"/>
      <c r="MXF3" s="7"/>
      <c r="MXG3" s="7"/>
      <c r="MXH3" s="7"/>
      <c r="MXI3" s="7"/>
      <c r="MXJ3" s="7"/>
      <c r="MXK3" s="7"/>
      <c r="MXL3" s="7"/>
      <c r="MXM3" s="7"/>
      <c r="MXN3" s="7"/>
      <c r="MXO3" s="7"/>
      <c r="MXP3" s="7"/>
      <c r="MXQ3" s="7"/>
      <c r="MXR3" s="7"/>
      <c r="MXS3" s="7"/>
      <c r="MXT3" s="7"/>
      <c r="MXU3" s="7"/>
      <c r="MXV3" s="7"/>
      <c r="MXW3" s="7"/>
      <c r="MXX3" s="7"/>
      <c r="MXY3" s="7"/>
      <c r="MXZ3" s="7"/>
      <c r="MYA3" s="7"/>
      <c r="MYB3" s="7"/>
      <c r="MYC3" s="7"/>
      <c r="MYD3" s="7"/>
      <c r="MYE3" s="7"/>
      <c r="MYF3" s="7"/>
      <c r="MYG3" s="7"/>
      <c r="MYH3" s="7"/>
      <c r="MYI3" s="7"/>
      <c r="MYJ3" s="7"/>
      <c r="MYK3" s="7"/>
      <c r="MYL3" s="7"/>
      <c r="MYM3" s="7"/>
      <c r="MYN3" s="7"/>
      <c r="MYO3" s="7"/>
      <c r="MYP3" s="7"/>
      <c r="MYQ3" s="7"/>
      <c r="MYR3" s="7"/>
      <c r="MYS3" s="7"/>
      <c r="MYT3" s="7"/>
      <c r="MYU3" s="7"/>
      <c r="MYV3" s="7"/>
      <c r="MYW3" s="7"/>
      <c r="MYX3" s="7"/>
      <c r="MYY3" s="7"/>
      <c r="MYZ3" s="7"/>
      <c r="MZA3" s="7"/>
      <c r="MZB3" s="7"/>
      <c r="MZC3" s="7"/>
      <c r="MZD3" s="7"/>
      <c r="MZE3" s="7"/>
      <c r="MZF3" s="7"/>
      <c r="MZG3" s="7"/>
      <c r="MZH3" s="7"/>
      <c r="MZI3" s="7"/>
      <c r="MZJ3" s="7"/>
      <c r="MZK3" s="7"/>
      <c r="MZL3" s="7"/>
      <c r="MZM3" s="7"/>
      <c r="MZN3" s="7"/>
      <c r="MZO3" s="7"/>
      <c r="MZP3" s="7"/>
      <c r="MZQ3" s="7"/>
      <c r="MZR3" s="7"/>
      <c r="MZS3" s="7"/>
      <c r="MZT3" s="7"/>
      <c r="MZU3" s="7"/>
      <c r="MZV3" s="7"/>
      <c r="MZW3" s="7"/>
      <c r="MZX3" s="7"/>
      <c r="MZY3" s="7"/>
      <c r="MZZ3" s="7"/>
      <c r="NAA3" s="7"/>
      <c r="NAB3" s="7"/>
      <c r="NAC3" s="7"/>
      <c r="NAD3" s="7"/>
      <c r="NAE3" s="7"/>
      <c r="NAF3" s="7"/>
      <c r="NAG3" s="7"/>
      <c r="NAH3" s="7"/>
      <c r="NAI3" s="7"/>
      <c r="NAJ3" s="7"/>
      <c r="NAK3" s="7"/>
      <c r="NAL3" s="7"/>
      <c r="NAM3" s="7"/>
      <c r="NAN3" s="7"/>
      <c r="NAO3" s="7"/>
      <c r="NAP3" s="7"/>
      <c r="NAQ3" s="7"/>
      <c r="NAR3" s="7"/>
      <c r="NAS3" s="7"/>
      <c r="NAT3" s="7"/>
      <c r="NAU3" s="7"/>
      <c r="NAV3" s="7"/>
      <c r="NAW3" s="7"/>
      <c r="NAX3" s="7"/>
      <c r="NAY3" s="7"/>
      <c r="NAZ3" s="7"/>
      <c r="NBA3" s="7"/>
      <c r="NBB3" s="7"/>
      <c r="NBC3" s="7"/>
      <c r="NBD3" s="7"/>
      <c r="NBE3" s="7"/>
      <c r="NBF3" s="7"/>
      <c r="NBG3" s="7"/>
      <c r="NBH3" s="7"/>
      <c r="NBI3" s="7"/>
      <c r="NBJ3" s="7"/>
      <c r="NBK3" s="7"/>
      <c r="NBL3" s="7"/>
      <c r="NBM3" s="7"/>
      <c r="NBN3" s="7"/>
      <c r="NBO3" s="7"/>
      <c r="NBP3" s="7"/>
      <c r="NBQ3" s="7"/>
      <c r="NBR3" s="7"/>
      <c r="NBS3" s="7"/>
      <c r="NBT3" s="7"/>
      <c r="NBU3" s="7"/>
      <c r="NBV3" s="7"/>
      <c r="NBW3" s="7"/>
      <c r="NBX3" s="7"/>
      <c r="NBY3" s="7"/>
      <c r="NBZ3" s="7"/>
      <c r="NCA3" s="7"/>
      <c r="NCB3" s="7"/>
      <c r="NCC3" s="7"/>
      <c r="NCD3" s="7"/>
      <c r="NCE3" s="7"/>
      <c r="NCF3" s="7"/>
      <c r="NCG3" s="7"/>
      <c r="NCH3" s="7"/>
      <c r="NCI3" s="7"/>
      <c r="NCJ3" s="7"/>
      <c r="NCK3" s="7"/>
      <c r="NCL3" s="7"/>
      <c r="NCM3" s="7"/>
      <c r="NCN3" s="7"/>
      <c r="NCO3" s="7"/>
      <c r="NCP3" s="7"/>
      <c r="NCQ3" s="7"/>
      <c r="NCR3" s="7"/>
      <c r="NCS3" s="7"/>
      <c r="NCT3" s="7"/>
      <c r="NCU3" s="7"/>
      <c r="NCV3" s="7"/>
      <c r="NCW3" s="7"/>
      <c r="NCX3" s="7"/>
      <c r="NCY3" s="7"/>
      <c r="NCZ3" s="7"/>
      <c r="NDA3" s="7"/>
      <c r="NDB3" s="7"/>
      <c r="NDC3" s="7"/>
      <c r="NDD3" s="7"/>
      <c r="NDE3" s="7"/>
      <c r="NDF3" s="7"/>
      <c r="NDG3" s="7"/>
      <c r="NDH3" s="7"/>
      <c r="NDI3" s="7"/>
      <c r="NDJ3" s="7"/>
      <c r="NDK3" s="7"/>
      <c r="NDL3" s="7"/>
      <c r="NDM3" s="7"/>
      <c r="NDN3" s="7"/>
      <c r="NDO3" s="7"/>
      <c r="NDP3" s="7"/>
      <c r="NDQ3" s="7"/>
      <c r="NDR3" s="7"/>
      <c r="NDS3" s="7"/>
      <c r="NDT3" s="7"/>
      <c r="NDU3" s="7"/>
      <c r="NDV3" s="7"/>
      <c r="NDW3" s="7"/>
      <c r="NDX3" s="7"/>
      <c r="NDY3" s="7"/>
      <c r="NDZ3" s="7"/>
      <c r="NEA3" s="7"/>
      <c r="NEB3" s="7"/>
      <c r="NEC3" s="7"/>
      <c r="NED3" s="7"/>
      <c r="NEE3" s="7"/>
      <c r="NEF3" s="7"/>
      <c r="NEG3" s="7"/>
      <c r="NEH3" s="7"/>
      <c r="NEI3" s="7"/>
      <c r="NEJ3" s="7"/>
      <c r="NEK3" s="7"/>
      <c r="NEL3" s="7"/>
      <c r="NEM3" s="7"/>
      <c r="NEN3" s="7"/>
      <c r="NEO3" s="7"/>
      <c r="NEP3" s="7"/>
      <c r="NEQ3" s="7"/>
      <c r="NER3" s="7"/>
      <c r="NES3" s="7"/>
      <c r="NET3" s="7"/>
      <c r="NEU3" s="7"/>
      <c r="NEV3" s="7"/>
      <c r="NEW3" s="7"/>
      <c r="NEX3" s="7"/>
      <c r="NEY3" s="7"/>
      <c r="NEZ3" s="7"/>
      <c r="NFA3" s="7"/>
      <c r="NFB3" s="7"/>
      <c r="NFC3" s="7"/>
      <c r="NFD3" s="7"/>
      <c r="NFE3" s="7"/>
      <c r="NFF3" s="7"/>
      <c r="NFG3" s="7"/>
      <c r="NFH3" s="7"/>
      <c r="NFI3" s="7"/>
      <c r="NFJ3" s="7"/>
      <c r="NFK3" s="7"/>
      <c r="NFL3" s="7"/>
      <c r="NFM3" s="7"/>
      <c r="NFN3" s="7"/>
      <c r="NFO3" s="7"/>
      <c r="NFP3" s="7"/>
      <c r="NFQ3" s="7"/>
      <c r="NFR3" s="7"/>
      <c r="NFS3" s="7"/>
      <c r="NFT3" s="7"/>
      <c r="NFU3" s="7"/>
      <c r="NFV3" s="7"/>
      <c r="NFW3" s="7"/>
      <c r="NFX3" s="7"/>
      <c r="NFY3" s="7"/>
      <c r="NFZ3" s="7"/>
      <c r="NGA3" s="7"/>
      <c r="NGB3" s="7"/>
      <c r="NGC3" s="7"/>
      <c r="NGD3" s="7"/>
      <c r="NGE3" s="7"/>
      <c r="NGF3" s="7"/>
      <c r="NGG3" s="7"/>
      <c r="NGH3" s="7"/>
      <c r="NGI3" s="7"/>
      <c r="NGJ3" s="7"/>
      <c r="NGK3" s="7"/>
      <c r="NGL3" s="7"/>
      <c r="NGM3" s="7"/>
      <c r="NGN3" s="7"/>
      <c r="NGO3" s="7"/>
      <c r="NGP3" s="7"/>
      <c r="NGQ3" s="7"/>
      <c r="NGR3" s="7"/>
      <c r="NGS3" s="7"/>
      <c r="NGT3" s="7"/>
      <c r="NGU3" s="7"/>
      <c r="NGV3" s="7"/>
      <c r="NGW3" s="7"/>
      <c r="NGX3" s="7"/>
      <c r="NGY3" s="7"/>
      <c r="NGZ3" s="7"/>
      <c r="NHA3" s="7"/>
      <c r="NHB3" s="7"/>
      <c r="NHC3" s="7"/>
      <c r="NHD3" s="7"/>
      <c r="NHE3" s="7"/>
      <c r="NHF3" s="7"/>
      <c r="NHG3" s="7"/>
      <c r="NHH3" s="7"/>
      <c r="NHI3" s="7"/>
      <c r="NHJ3" s="7"/>
      <c r="NHK3" s="7"/>
      <c r="NHL3" s="7"/>
      <c r="NHM3" s="7"/>
      <c r="NHN3" s="7"/>
      <c r="NHO3" s="7"/>
      <c r="NHP3" s="7"/>
      <c r="NHQ3" s="7"/>
      <c r="NHR3" s="7"/>
      <c r="NHS3" s="7"/>
      <c r="NHT3" s="7"/>
      <c r="NHU3" s="7"/>
      <c r="NHV3" s="7"/>
      <c r="NHW3" s="7"/>
      <c r="NHX3" s="7"/>
      <c r="NHY3" s="7"/>
      <c r="NHZ3" s="7"/>
      <c r="NIA3" s="7"/>
      <c r="NIB3" s="7"/>
      <c r="NIC3" s="7"/>
      <c r="NID3" s="7"/>
      <c r="NIE3" s="7"/>
      <c r="NIF3" s="7"/>
      <c r="NIG3" s="7"/>
      <c r="NIH3" s="7"/>
      <c r="NII3" s="7"/>
      <c r="NIJ3" s="7"/>
      <c r="NIK3" s="7"/>
      <c r="NIL3" s="7"/>
      <c r="NIM3" s="7"/>
      <c r="NIN3" s="7"/>
      <c r="NIO3" s="7"/>
      <c r="NIP3" s="7"/>
      <c r="NIQ3" s="7"/>
      <c r="NIR3" s="7"/>
      <c r="NIS3" s="7"/>
      <c r="NIT3" s="7"/>
      <c r="NIU3" s="7"/>
      <c r="NIV3" s="7"/>
      <c r="NIW3" s="7"/>
      <c r="NIX3" s="7"/>
      <c r="NIY3" s="7"/>
      <c r="NIZ3" s="7"/>
      <c r="NJA3" s="7"/>
      <c r="NJB3" s="7"/>
      <c r="NJC3" s="7"/>
      <c r="NJD3" s="7"/>
      <c r="NJE3" s="7"/>
      <c r="NJF3" s="7"/>
      <c r="NJG3" s="7"/>
      <c r="NJH3" s="7"/>
      <c r="NJI3" s="7"/>
      <c r="NJJ3" s="7"/>
      <c r="NJK3" s="7"/>
      <c r="NJL3" s="7"/>
      <c r="NJM3" s="7"/>
      <c r="NJN3" s="7"/>
      <c r="NJO3" s="7"/>
      <c r="NJP3" s="7"/>
      <c r="NJQ3" s="7"/>
      <c r="NJR3" s="7"/>
      <c r="NJS3" s="7"/>
      <c r="NJT3" s="7"/>
      <c r="NJU3" s="7"/>
      <c r="NJV3" s="7"/>
      <c r="NJW3" s="7"/>
      <c r="NJX3" s="7"/>
      <c r="NJY3" s="7"/>
      <c r="NJZ3" s="7"/>
      <c r="NKA3" s="7"/>
      <c r="NKB3" s="7"/>
      <c r="NKC3" s="7"/>
      <c r="NKD3" s="7"/>
      <c r="NKE3" s="7"/>
      <c r="NKF3" s="7"/>
      <c r="NKG3" s="7"/>
      <c r="NKH3" s="7"/>
      <c r="NKI3" s="7"/>
      <c r="NKJ3" s="7"/>
      <c r="NKK3" s="7"/>
      <c r="NKL3" s="7"/>
      <c r="NKM3" s="7"/>
      <c r="NKN3" s="7"/>
      <c r="NKO3" s="7"/>
      <c r="NKP3" s="7"/>
      <c r="NKQ3" s="7"/>
      <c r="NKR3" s="7"/>
      <c r="NKS3" s="7"/>
      <c r="NKT3" s="7"/>
      <c r="NKU3" s="7"/>
      <c r="NKV3" s="7"/>
      <c r="NKW3" s="7"/>
      <c r="NKX3" s="7"/>
      <c r="NKY3" s="7"/>
      <c r="NKZ3" s="7"/>
      <c r="NLA3" s="7"/>
      <c r="NLB3" s="7"/>
      <c r="NLC3" s="7"/>
      <c r="NLD3" s="7"/>
      <c r="NLE3" s="7"/>
      <c r="NLF3" s="7"/>
      <c r="NLG3" s="7"/>
      <c r="NLH3" s="7"/>
      <c r="NLI3" s="7"/>
      <c r="NLJ3" s="7"/>
      <c r="NLK3" s="7"/>
      <c r="NLL3" s="7"/>
      <c r="NLM3" s="7"/>
      <c r="NLN3" s="7"/>
      <c r="NLO3" s="7"/>
      <c r="NLP3" s="7"/>
      <c r="NLQ3" s="7"/>
      <c r="NLR3" s="7"/>
      <c r="NLS3" s="7"/>
      <c r="NLT3" s="7"/>
      <c r="NLU3" s="7"/>
      <c r="NLV3" s="7"/>
      <c r="NLW3" s="7"/>
      <c r="NLX3" s="7"/>
      <c r="NLY3" s="7"/>
      <c r="NLZ3" s="7"/>
      <c r="NMA3" s="7"/>
      <c r="NMB3" s="7"/>
      <c r="NMC3" s="7"/>
      <c r="NMD3" s="7"/>
      <c r="NME3" s="7"/>
      <c r="NMF3" s="7"/>
      <c r="NMG3" s="7"/>
      <c r="NMH3" s="7"/>
      <c r="NMI3" s="7"/>
      <c r="NMJ3" s="7"/>
      <c r="NMK3" s="7"/>
      <c r="NML3" s="7"/>
      <c r="NMM3" s="7"/>
      <c r="NMN3" s="7"/>
      <c r="NMO3" s="7"/>
      <c r="NMP3" s="7"/>
      <c r="NMQ3" s="7"/>
      <c r="NMR3" s="7"/>
      <c r="NMS3" s="7"/>
      <c r="NMT3" s="7"/>
      <c r="NMU3" s="7"/>
      <c r="NMV3" s="7"/>
      <c r="NMW3" s="7"/>
      <c r="NMX3" s="7"/>
      <c r="NMY3" s="7"/>
      <c r="NMZ3" s="7"/>
      <c r="NNA3" s="7"/>
      <c r="NNB3" s="7"/>
      <c r="NNC3" s="7"/>
      <c r="NND3" s="7"/>
      <c r="NNE3" s="7"/>
      <c r="NNF3" s="7"/>
      <c r="NNG3" s="7"/>
      <c r="NNH3" s="7"/>
      <c r="NNI3" s="7"/>
      <c r="NNJ3" s="7"/>
      <c r="NNK3" s="7"/>
      <c r="NNL3" s="7"/>
      <c r="NNM3" s="7"/>
      <c r="NNN3" s="7"/>
      <c r="NNO3" s="7"/>
      <c r="NNP3" s="7"/>
      <c r="NNQ3" s="7"/>
      <c r="NNR3" s="7"/>
      <c r="NNS3" s="7"/>
      <c r="NNT3" s="7"/>
      <c r="NNU3" s="7"/>
      <c r="NNV3" s="7"/>
      <c r="NNW3" s="7"/>
      <c r="NNX3" s="7"/>
      <c r="NNY3" s="7"/>
      <c r="NNZ3" s="7"/>
      <c r="NOA3" s="7"/>
      <c r="NOB3" s="7"/>
      <c r="NOC3" s="7"/>
      <c r="NOD3" s="7"/>
      <c r="NOE3" s="7"/>
      <c r="NOF3" s="7"/>
      <c r="NOG3" s="7"/>
      <c r="NOH3" s="7"/>
      <c r="NOI3" s="7"/>
      <c r="NOJ3" s="7"/>
      <c r="NOK3" s="7"/>
      <c r="NOL3" s="7"/>
      <c r="NOM3" s="7"/>
      <c r="NON3" s="7"/>
      <c r="NOO3" s="7"/>
      <c r="NOP3" s="7"/>
      <c r="NOQ3" s="7"/>
      <c r="NOR3" s="7"/>
      <c r="NOS3" s="7"/>
      <c r="NOT3" s="7"/>
      <c r="NOU3" s="7"/>
      <c r="NOV3" s="7"/>
      <c r="NOW3" s="7"/>
      <c r="NOX3" s="7"/>
      <c r="NOY3" s="7"/>
      <c r="NOZ3" s="7"/>
      <c r="NPA3" s="7"/>
      <c r="NPB3" s="7"/>
      <c r="NPC3" s="7"/>
      <c r="NPD3" s="7"/>
      <c r="NPE3" s="7"/>
      <c r="NPF3" s="7"/>
      <c r="NPG3" s="7"/>
      <c r="NPH3" s="7"/>
      <c r="NPI3" s="7"/>
      <c r="NPJ3" s="7"/>
      <c r="NPK3" s="7"/>
      <c r="NPL3" s="7"/>
      <c r="NPM3" s="7"/>
      <c r="NPN3" s="7"/>
      <c r="NPO3" s="7"/>
      <c r="NPP3" s="7"/>
      <c r="NPQ3" s="7"/>
      <c r="NPR3" s="7"/>
      <c r="NPS3" s="7"/>
      <c r="NPT3" s="7"/>
      <c r="NPU3" s="7"/>
      <c r="NPV3" s="7"/>
      <c r="NPW3" s="7"/>
      <c r="NPX3" s="7"/>
      <c r="NPY3" s="7"/>
      <c r="NPZ3" s="7"/>
      <c r="NQA3" s="7"/>
      <c r="NQB3" s="7"/>
      <c r="NQC3" s="7"/>
      <c r="NQD3" s="7"/>
      <c r="NQE3" s="7"/>
      <c r="NQF3" s="7"/>
      <c r="NQG3" s="7"/>
      <c r="NQH3" s="7"/>
      <c r="NQI3" s="7"/>
      <c r="NQJ3" s="7"/>
      <c r="NQK3" s="7"/>
      <c r="NQL3" s="7"/>
      <c r="NQM3" s="7"/>
      <c r="NQN3" s="7"/>
      <c r="NQO3" s="7"/>
      <c r="NQP3" s="7"/>
      <c r="NQQ3" s="7"/>
      <c r="NQR3" s="7"/>
      <c r="NQS3" s="7"/>
      <c r="NQT3" s="7"/>
      <c r="NQU3" s="7"/>
      <c r="NQV3" s="7"/>
      <c r="NQW3" s="7"/>
      <c r="NQX3" s="7"/>
      <c r="NQY3" s="7"/>
      <c r="NQZ3" s="7"/>
      <c r="NRA3" s="7"/>
      <c r="NRB3" s="7"/>
      <c r="NRC3" s="7"/>
      <c r="NRD3" s="7"/>
      <c r="NRE3" s="7"/>
      <c r="NRF3" s="7"/>
      <c r="NRG3" s="7"/>
      <c r="NRH3" s="7"/>
      <c r="NRI3" s="7"/>
      <c r="NRJ3" s="7"/>
      <c r="NRK3" s="7"/>
      <c r="NRL3" s="7"/>
      <c r="NRM3" s="7"/>
      <c r="NRN3" s="7"/>
      <c r="NRO3" s="7"/>
      <c r="NRP3" s="7"/>
      <c r="NRQ3" s="7"/>
      <c r="NRR3" s="7"/>
      <c r="NRS3" s="7"/>
      <c r="NRT3" s="7"/>
      <c r="NRU3" s="7"/>
      <c r="NRV3" s="7"/>
      <c r="NRW3" s="7"/>
      <c r="NRX3" s="7"/>
      <c r="NRY3" s="7"/>
      <c r="NRZ3" s="7"/>
      <c r="NSA3" s="7"/>
      <c r="NSB3" s="7"/>
      <c r="NSC3" s="7"/>
      <c r="NSD3" s="7"/>
      <c r="NSE3" s="7"/>
      <c r="NSF3" s="7"/>
      <c r="NSG3" s="7"/>
      <c r="NSH3" s="7"/>
      <c r="NSI3" s="7"/>
      <c r="NSJ3" s="7"/>
      <c r="NSK3" s="7"/>
      <c r="NSL3" s="7"/>
      <c r="NSM3" s="7"/>
      <c r="NSN3" s="7"/>
      <c r="NSO3" s="7"/>
      <c r="NSP3" s="7"/>
      <c r="NSQ3" s="7"/>
      <c r="NSR3" s="7"/>
      <c r="NSS3" s="7"/>
      <c r="NST3" s="7"/>
      <c r="NSU3" s="7"/>
      <c r="NSV3" s="7"/>
      <c r="NSW3" s="7"/>
      <c r="NSX3" s="7"/>
      <c r="NSY3" s="7"/>
      <c r="NSZ3" s="7"/>
      <c r="NTA3" s="7"/>
      <c r="NTB3" s="7"/>
      <c r="NTC3" s="7"/>
      <c r="NTD3" s="7"/>
      <c r="NTE3" s="7"/>
      <c r="NTF3" s="7"/>
      <c r="NTG3" s="7"/>
      <c r="NTH3" s="7"/>
      <c r="NTI3" s="7"/>
      <c r="NTJ3" s="7"/>
      <c r="NTK3" s="7"/>
      <c r="NTL3" s="7"/>
      <c r="NTM3" s="7"/>
      <c r="NTN3" s="7"/>
      <c r="NTO3" s="7"/>
      <c r="NTP3" s="7"/>
      <c r="NTQ3" s="7"/>
      <c r="NTR3" s="7"/>
      <c r="NTS3" s="7"/>
      <c r="NTT3" s="7"/>
      <c r="NTU3" s="7"/>
      <c r="NTV3" s="7"/>
      <c r="NTW3" s="7"/>
      <c r="NTX3" s="7"/>
      <c r="NTY3" s="7"/>
      <c r="NTZ3" s="7"/>
      <c r="NUA3" s="7"/>
      <c r="NUB3" s="7"/>
      <c r="NUC3" s="7"/>
      <c r="NUD3" s="7"/>
      <c r="NUE3" s="7"/>
      <c r="NUF3" s="7"/>
      <c r="NUG3" s="7"/>
      <c r="NUH3" s="7"/>
      <c r="NUI3" s="7"/>
      <c r="NUJ3" s="7"/>
      <c r="NUK3" s="7"/>
      <c r="NUL3" s="7"/>
      <c r="NUM3" s="7"/>
      <c r="NUN3" s="7"/>
      <c r="NUO3" s="7"/>
      <c r="NUP3" s="7"/>
      <c r="NUQ3" s="7"/>
      <c r="NUR3" s="7"/>
      <c r="NUS3" s="7"/>
      <c r="NUT3" s="7"/>
      <c r="NUU3" s="7"/>
      <c r="NUV3" s="7"/>
      <c r="NUW3" s="7"/>
      <c r="NUX3" s="7"/>
      <c r="NUY3" s="7"/>
      <c r="NUZ3" s="7"/>
      <c r="NVA3" s="7"/>
      <c r="NVB3" s="7"/>
      <c r="NVC3" s="7"/>
      <c r="NVD3" s="7"/>
      <c r="NVE3" s="7"/>
      <c r="NVF3" s="7"/>
      <c r="NVG3" s="7"/>
      <c r="NVH3" s="7"/>
      <c r="NVI3" s="7"/>
      <c r="NVJ3" s="7"/>
      <c r="NVK3" s="7"/>
      <c r="NVL3" s="7"/>
      <c r="NVM3" s="7"/>
      <c r="NVN3" s="7"/>
      <c r="NVO3" s="7"/>
      <c r="NVP3" s="7"/>
      <c r="NVQ3" s="7"/>
      <c r="NVR3" s="7"/>
      <c r="NVS3" s="7"/>
      <c r="NVT3" s="7"/>
      <c r="NVU3" s="7"/>
      <c r="NVV3" s="7"/>
      <c r="NVW3" s="7"/>
      <c r="NVX3" s="7"/>
      <c r="NVY3" s="7"/>
      <c r="NVZ3" s="7"/>
      <c r="NWA3" s="7"/>
      <c r="NWB3" s="7"/>
      <c r="NWC3" s="7"/>
      <c r="NWD3" s="7"/>
      <c r="NWE3" s="7"/>
      <c r="NWF3" s="7"/>
      <c r="NWG3" s="7"/>
      <c r="NWH3" s="7"/>
      <c r="NWI3" s="7"/>
      <c r="NWJ3" s="7"/>
      <c r="NWK3" s="7"/>
      <c r="NWL3" s="7"/>
      <c r="NWM3" s="7"/>
      <c r="NWN3" s="7"/>
      <c r="NWO3" s="7"/>
      <c r="NWP3" s="7"/>
      <c r="NWQ3" s="7"/>
      <c r="NWR3" s="7"/>
      <c r="NWS3" s="7"/>
      <c r="NWT3" s="7"/>
      <c r="NWU3" s="7"/>
      <c r="NWV3" s="7"/>
      <c r="NWW3" s="7"/>
      <c r="NWX3" s="7"/>
      <c r="NWY3" s="7"/>
      <c r="NWZ3" s="7"/>
      <c r="NXA3" s="7"/>
      <c r="NXB3" s="7"/>
      <c r="NXC3" s="7"/>
      <c r="NXD3" s="7"/>
      <c r="NXE3" s="7"/>
      <c r="NXF3" s="7"/>
      <c r="NXG3" s="7"/>
      <c r="NXH3" s="7"/>
      <c r="NXI3" s="7"/>
      <c r="NXJ3" s="7"/>
      <c r="NXK3" s="7"/>
      <c r="NXL3" s="7"/>
      <c r="NXM3" s="7"/>
      <c r="NXN3" s="7"/>
      <c r="NXO3" s="7"/>
      <c r="NXP3" s="7"/>
      <c r="NXQ3" s="7"/>
      <c r="NXR3" s="7"/>
      <c r="NXS3" s="7"/>
      <c r="NXT3" s="7"/>
      <c r="NXU3" s="7"/>
      <c r="NXV3" s="7"/>
      <c r="NXW3" s="7"/>
      <c r="NXX3" s="7"/>
      <c r="NXY3" s="7"/>
      <c r="NXZ3" s="7"/>
      <c r="NYA3" s="7"/>
      <c r="NYB3" s="7"/>
      <c r="NYC3" s="7"/>
      <c r="NYD3" s="7"/>
      <c r="NYE3" s="7"/>
      <c r="NYF3" s="7"/>
      <c r="NYG3" s="7"/>
      <c r="NYH3" s="7"/>
      <c r="NYI3" s="7"/>
      <c r="NYJ3" s="7"/>
      <c r="NYK3" s="7"/>
      <c r="NYL3" s="7"/>
      <c r="NYM3" s="7"/>
      <c r="NYN3" s="7"/>
      <c r="NYO3" s="7"/>
      <c r="NYP3" s="7"/>
      <c r="NYQ3" s="7"/>
      <c r="NYR3" s="7"/>
      <c r="NYS3" s="7"/>
      <c r="NYT3" s="7"/>
      <c r="NYU3" s="7"/>
      <c r="NYV3" s="7"/>
      <c r="NYW3" s="7"/>
      <c r="NYX3" s="7"/>
      <c r="NYY3" s="7"/>
      <c r="NYZ3" s="7"/>
      <c r="NZA3" s="7"/>
      <c r="NZB3" s="7"/>
      <c r="NZC3" s="7"/>
      <c r="NZD3" s="7"/>
      <c r="NZE3" s="7"/>
      <c r="NZF3" s="7"/>
      <c r="NZG3" s="7"/>
      <c r="NZH3" s="7"/>
      <c r="NZI3" s="7"/>
      <c r="NZJ3" s="7"/>
      <c r="NZK3" s="7"/>
      <c r="NZL3" s="7"/>
      <c r="NZM3" s="7"/>
      <c r="NZN3" s="7"/>
      <c r="NZO3" s="7"/>
      <c r="NZP3" s="7"/>
      <c r="NZQ3" s="7"/>
      <c r="NZR3" s="7"/>
      <c r="NZS3" s="7"/>
      <c r="NZT3" s="7"/>
      <c r="NZU3" s="7"/>
      <c r="NZV3" s="7"/>
      <c r="NZW3" s="7"/>
      <c r="NZX3" s="7"/>
      <c r="NZY3" s="7"/>
      <c r="NZZ3" s="7"/>
      <c r="OAA3" s="7"/>
      <c r="OAB3" s="7"/>
      <c r="OAC3" s="7"/>
      <c r="OAD3" s="7"/>
      <c r="OAE3" s="7"/>
      <c r="OAF3" s="7"/>
      <c r="OAG3" s="7"/>
      <c r="OAH3" s="7"/>
      <c r="OAI3" s="7"/>
      <c r="OAJ3" s="7"/>
      <c r="OAK3" s="7"/>
      <c r="OAL3" s="7"/>
      <c r="OAM3" s="7"/>
      <c r="OAN3" s="7"/>
      <c r="OAO3" s="7"/>
      <c r="OAP3" s="7"/>
      <c r="OAQ3" s="7"/>
      <c r="OAR3" s="7"/>
      <c r="OAS3" s="7"/>
      <c r="OAT3" s="7"/>
      <c r="OAU3" s="7"/>
      <c r="OAV3" s="7"/>
      <c r="OAW3" s="7"/>
      <c r="OAX3" s="7"/>
      <c r="OAY3" s="7"/>
      <c r="OAZ3" s="7"/>
      <c r="OBA3" s="7"/>
      <c r="OBB3" s="7"/>
      <c r="OBC3" s="7"/>
      <c r="OBD3" s="7"/>
      <c r="OBE3" s="7"/>
      <c r="OBF3" s="7"/>
      <c r="OBG3" s="7"/>
      <c r="OBH3" s="7"/>
      <c r="OBI3" s="7"/>
      <c r="OBJ3" s="7"/>
      <c r="OBK3" s="7"/>
      <c r="OBL3" s="7"/>
      <c r="OBM3" s="7"/>
      <c r="OBN3" s="7"/>
      <c r="OBO3" s="7"/>
      <c r="OBP3" s="7"/>
      <c r="OBQ3" s="7"/>
      <c r="OBR3" s="7"/>
      <c r="OBS3" s="7"/>
      <c r="OBT3" s="7"/>
      <c r="OBU3" s="7"/>
      <c r="OBV3" s="7"/>
      <c r="OBW3" s="7"/>
      <c r="OBX3" s="7"/>
      <c r="OBY3" s="7"/>
      <c r="OBZ3" s="7"/>
      <c r="OCA3" s="7"/>
      <c r="OCB3" s="7"/>
      <c r="OCC3" s="7"/>
      <c r="OCD3" s="7"/>
      <c r="OCE3" s="7"/>
      <c r="OCF3" s="7"/>
      <c r="OCG3" s="7"/>
      <c r="OCH3" s="7"/>
      <c r="OCI3" s="7"/>
      <c r="OCJ3" s="7"/>
      <c r="OCK3" s="7"/>
      <c r="OCL3" s="7"/>
      <c r="OCM3" s="7"/>
      <c r="OCN3" s="7"/>
      <c r="OCO3" s="7"/>
      <c r="OCP3" s="7"/>
      <c r="OCQ3" s="7"/>
      <c r="OCR3" s="7"/>
      <c r="OCS3" s="7"/>
      <c r="OCT3" s="7"/>
      <c r="OCU3" s="7"/>
      <c r="OCV3" s="7"/>
      <c r="OCW3" s="7"/>
      <c r="OCX3" s="7"/>
      <c r="OCY3" s="7"/>
      <c r="OCZ3" s="7"/>
      <c r="ODA3" s="7"/>
      <c r="ODB3" s="7"/>
      <c r="ODC3" s="7"/>
      <c r="ODD3" s="7"/>
      <c r="ODE3" s="7"/>
      <c r="ODF3" s="7"/>
      <c r="ODG3" s="7"/>
      <c r="ODH3" s="7"/>
      <c r="ODI3" s="7"/>
      <c r="ODJ3" s="7"/>
      <c r="ODK3" s="7"/>
      <c r="ODL3" s="7"/>
      <c r="ODM3" s="7"/>
      <c r="ODN3" s="7"/>
      <c r="ODO3" s="7"/>
      <c r="ODP3" s="7"/>
      <c r="ODQ3" s="7"/>
      <c r="ODR3" s="7"/>
      <c r="ODS3" s="7"/>
      <c r="ODT3" s="7"/>
      <c r="ODU3" s="7"/>
      <c r="ODV3" s="7"/>
      <c r="ODW3" s="7"/>
      <c r="ODX3" s="7"/>
      <c r="ODY3" s="7"/>
      <c r="ODZ3" s="7"/>
      <c r="OEA3" s="7"/>
      <c r="OEB3" s="7"/>
      <c r="OEC3" s="7"/>
      <c r="OED3" s="7"/>
      <c r="OEE3" s="7"/>
      <c r="OEF3" s="7"/>
      <c r="OEG3" s="7"/>
      <c r="OEH3" s="7"/>
      <c r="OEI3" s="7"/>
      <c r="OEJ3" s="7"/>
      <c r="OEK3" s="7"/>
      <c r="OEL3" s="7"/>
      <c r="OEM3" s="7"/>
      <c r="OEN3" s="7"/>
      <c r="OEO3" s="7"/>
      <c r="OEP3" s="7"/>
      <c r="OEQ3" s="7"/>
      <c r="OER3" s="7"/>
      <c r="OES3" s="7"/>
      <c r="OET3" s="7"/>
      <c r="OEU3" s="7"/>
      <c r="OEV3" s="7"/>
      <c r="OEW3" s="7"/>
      <c r="OEX3" s="7"/>
      <c r="OEY3" s="7"/>
      <c r="OEZ3" s="7"/>
      <c r="OFA3" s="7"/>
      <c r="OFB3" s="7"/>
      <c r="OFC3" s="7"/>
      <c r="OFD3" s="7"/>
      <c r="OFE3" s="7"/>
      <c r="OFF3" s="7"/>
      <c r="OFG3" s="7"/>
      <c r="OFH3" s="7"/>
      <c r="OFI3" s="7"/>
      <c r="OFJ3" s="7"/>
      <c r="OFK3" s="7"/>
      <c r="OFL3" s="7"/>
      <c r="OFM3" s="7"/>
      <c r="OFN3" s="7"/>
      <c r="OFO3" s="7"/>
      <c r="OFP3" s="7"/>
      <c r="OFQ3" s="7"/>
      <c r="OFR3" s="7"/>
      <c r="OFS3" s="7"/>
      <c r="OFT3" s="7"/>
      <c r="OFU3" s="7"/>
      <c r="OFV3" s="7"/>
      <c r="OFW3" s="7"/>
      <c r="OFX3" s="7"/>
      <c r="OFY3" s="7"/>
      <c r="OFZ3" s="7"/>
      <c r="OGA3" s="7"/>
      <c r="OGB3" s="7"/>
      <c r="OGC3" s="7"/>
      <c r="OGD3" s="7"/>
      <c r="OGE3" s="7"/>
      <c r="OGF3" s="7"/>
      <c r="OGG3" s="7"/>
      <c r="OGH3" s="7"/>
      <c r="OGI3" s="7"/>
      <c r="OGJ3" s="7"/>
      <c r="OGK3" s="7"/>
      <c r="OGL3" s="7"/>
      <c r="OGM3" s="7"/>
      <c r="OGN3" s="7"/>
      <c r="OGO3" s="7"/>
      <c r="OGP3" s="7"/>
      <c r="OGQ3" s="7"/>
      <c r="OGR3" s="7"/>
      <c r="OGS3" s="7"/>
      <c r="OGT3" s="7"/>
      <c r="OGU3" s="7"/>
      <c r="OGV3" s="7"/>
      <c r="OGW3" s="7"/>
      <c r="OGX3" s="7"/>
      <c r="OGY3" s="7"/>
      <c r="OGZ3" s="7"/>
      <c r="OHA3" s="7"/>
      <c r="OHB3" s="7"/>
      <c r="OHC3" s="7"/>
      <c r="OHD3" s="7"/>
      <c r="OHE3" s="7"/>
      <c r="OHF3" s="7"/>
      <c r="OHG3" s="7"/>
      <c r="OHH3" s="7"/>
      <c r="OHI3" s="7"/>
      <c r="OHJ3" s="7"/>
      <c r="OHK3" s="7"/>
      <c r="OHL3" s="7"/>
      <c r="OHM3" s="7"/>
      <c r="OHN3" s="7"/>
      <c r="OHO3" s="7"/>
      <c r="OHP3" s="7"/>
      <c r="OHQ3" s="7"/>
      <c r="OHR3" s="7"/>
      <c r="OHS3" s="7"/>
      <c r="OHT3" s="7"/>
      <c r="OHU3" s="7"/>
      <c r="OHV3" s="7"/>
      <c r="OHW3" s="7"/>
      <c r="OHX3" s="7"/>
      <c r="OHY3" s="7"/>
      <c r="OHZ3" s="7"/>
      <c r="OIA3" s="7"/>
      <c r="OIB3" s="7"/>
      <c r="OIC3" s="7"/>
      <c r="OID3" s="7"/>
      <c r="OIE3" s="7"/>
      <c r="OIF3" s="7"/>
      <c r="OIG3" s="7"/>
      <c r="OIH3" s="7"/>
      <c r="OII3" s="7"/>
      <c r="OIJ3" s="7"/>
      <c r="OIK3" s="7"/>
      <c r="OIL3" s="7"/>
      <c r="OIM3" s="7"/>
      <c r="OIN3" s="7"/>
      <c r="OIO3" s="7"/>
      <c r="OIP3" s="7"/>
      <c r="OIQ3" s="7"/>
      <c r="OIR3" s="7"/>
      <c r="OIS3" s="7"/>
      <c r="OIT3" s="7"/>
      <c r="OIU3" s="7"/>
      <c r="OIV3" s="7"/>
      <c r="OIW3" s="7"/>
      <c r="OIX3" s="7"/>
      <c r="OIY3" s="7"/>
      <c r="OIZ3" s="7"/>
      <c r="OJA3" s="7"/>
      <c r="OJB3" s="7"/>
      <c r="OJC3" s="7"/>
      <c r="OJD3" s="7"/>
      <c r="OJE3" s="7"/>
      <c r="OJF3" s="7"/>
      <c r="OJG3" s="7"/>
      <c r="OJH3" s="7"/>
      <c r="OJI3" s="7"/>
      <c r="OJJ3" s="7"/>
      <c r="OJK3" s="7"/>
      <c r="OJL3" s="7"/>
      <c r="OJM3" s="7"/>
      <c r="OJN3" s="7"/>
      <c r="OJO3" s="7"/>
      <c r="OJP3" s="7"/>
      <c r="OJQ3" s="7"/>
      <c r="OJR3" s="7"/>
      <c r="OJS3" s="7"/>
      <c r="OJT3" s="7"/>
      <c r="OJU3" s="7"/>
      <c r="OJV3" s="7"/>
      <c r="OJW3" s="7"/>
      <c r="OJX3" s="7"/>
      <c r="OJY3" s="7"/>
      <c r="OJZ3" s="7"/>
      <c r="OKA3" s="7"/>
      <c r="OKB3" s="7"/>
      <c r="OKC3" s="7"/>
      <c r="OKD3" s="7"/>
      <c r="OKE3" s="7"/>
      <c r="OKF3" s="7"/>
      <c r="OKG3" s="7"/>
      <c r="OKH3" s="7"/>
      <c r="OKI3" s="7"/>
      <c r="OKJ3" s="7"/>
      <c r="OKK3" s="7"/>
      <c r="OKL3" s="7"/>
      <c r="OKM3" s="7"/>
      <c r="OKN3" s="7"/>
      <c r="OKO3" s="7"/>
      <c r="OKP3" s="7"/>
      <c r="OKQ3" s="7"/>
      <c r="OKR3" s="7"/>
      <c r="OKS3" s="7"/>
      <c r="OKT3" s="7"/>
      <c r="OKU3" s="7"/>
      <c r="OKV3" s="7"/>
      <c r="OKW3" s="7"/>
      <c r="OKX3" s="7"/>
      <c r="OKY3" s="7"/>
      <c r="OKZ3" s="7"/>
      <c r="OLA3" s="7"/>
      <c r="OLB3" s="7"/>
      <c r="OLC3" s="7"/>
      <c r="OLD3" s="7"/>
      <c r="OLE3" s="7"/>
      <c r="OLF3" s="7"/>
      <c r="OLG3" s="7"/>
      <c r="OLH3" s="7"/>
      <c r="OLI3" s="7"/>
      <c r="OLJ3" s="7"/>
      <c r="OLK3" s="7"/>
      <c r="OLL3" s="7"/>
      <c r="OLM3" s="7"/>
      <c r="OLN3" s="7"/>
      <c r="OLO3" s="7"/>
      <c r="OLP3" s="7"/>
      <c r="OLQ3" s="7"/>
      <c r="OLR3" s="7"/>
      <c r="OLS3" s="7"/>
      <c r="OLT3" s="7"/>
      <c r="OLU3" s="7"/>
      <c r="OLV3" s="7"/>
      <c r="OLW3" s="7"/>
      <c r="OLX3" s="7"/>
      <c r="OLY3" s="7"/>
      <c r="OLZ3" s="7"/>
      <c r="OMA3" s="7"/>
      <c r="OMB3" s="7"/>
      <c r="OMC3" s="7"/>
      <c r="OMD3" s="7"/>
      <c r="OME3" s="7"/>
      <c r="OMF3" s="7"/>
      <c r="OMG3" s="7"/>
      <c r="OMH3" s="7"/>
      <c r="OMI3" s="7"/>
      <c r="OMJ3" s="7"/>
      <c r="OMK3" s="7"/>
      <c r="OML3" s="7"/>
      <c r="OMM3" s="7"/>
      <c r="OMN3" s="7"/>
      <c r="OMO3" s="7"/>
      <c r="OMP3" s="7"/>
      <c r="OMQ3" s="7"/>
      <c r="OMR3" s="7"/>
      <c r="OMS3" s="7"/>
      <c r="OMT3" s="7"/>
      <c r="OMU3" s="7"/>
      <c r="OMV3" s="7"/>
      <c r="OMW3" s="7"/>
      <c r="OMX3" s="7"/>
      <c r="OMY3" s="7"/>
      <c r="OMZ3" s="7"/>
      <c r="ONA3" s="7"/>
      <c r="ONB3" s="7"/>
      <c r="ONC3" s="7"/>
      <c r="OND3" s="7"/>
      <c r="ONE3" s="7"/>
      <c r="ONF3" s="7"/>
      <c r="ONG3" s="7"/>
      <c r="ONH3" s="7"/>
      <c r="ONI3" s="7"/>
      <c r="ONJ3" s="7"/>
      <c r="ONK3" s="7"/>
      <c r="ONL3" s="7"/>
      <c r="ONM3" s="7"/>
      <c r="ONN3" s="7"/>
      <c r="ONO3" s="7"/>
      <c r="ONP3" s="7"/>
      <c r="ONQ3" s="7"/>
      <c r="ONR3" s="7"/>
      <c r="ONS3" s="7"/>
      <c r="ONT3" s="7"/>
      <c r="ONU3" s="7"/>
      <c r="ONV3" s="7"/>
      <c r="ONW3" s="7"/>
      <c r="ONX3" s="7"/>
      <c r="ONY3" s="7"/>
      <c r="ONZ3" s="7"/>
      <c r="OOA3" s="7"/>
      <c r="OOB3" s="7"/>
      <c r="OOC3" s="7"/>
      <c r="OOD3" s="7"/>
      <c r="OOE3" s="7"/>
      <c r="OOF3" s="7"/>
      <c r="OOG3" s="7"/>
      <c r="OOH3" s="7"/>
      <c r="OOI3" s="7"/>
      <c r="OOJ3" s="7"/>
      <c r="OOK3" s="7"/>
      <c r="OOL3" s="7"/>
      <c r="OOM3" s="7"/>
      <c r="OON3" s="7"/>
      <c r="OOO3" s="7"/>
      <c r="OOP3" s="7"/>
      <c r="OOQ3" s="7"/>
      <c r="OOR3" s="7"/>
      <c r="OOS3" s="7"/>
      <c r="OOT3" s="7"/>
      <c r="OOU3" s="7"/>
      <c r="OOV3" s="7"/>
      <c r="OOW3" s="7"/>
      <c r="OOX3" s="7"/>
      <c r="OOY3" s="7"/>
      <c r="OOZ3" s="7"/>
      <c r="OPA3" s="7"/>
      <c r="OPB3" s="7"/>
      <c r="OPC3" s="7"/>
      <c r="OPD3" s="7"/>
      <c r="OPE3" s="7"/>
      <c r="OPF3" s="7"/>
      <c r="OPG3" s="7"/>
      <c r="OPH3" s="7"/>
      <c r="OPI3" s="7"/>
      <c r="OPJ3" s="7"/>
      <c r="OPK3" s="7"/>
      <c r="OPL3" s="7"/>
      <c r="OPM3" s="7"/>
      <c r="OPN3" s="7"/>
      <c r="OPO3" s="7"/>
      <c r="OPP3" s="7"/>
      <c r="OPQ3" s="7"/>
      <c r="OPR3" s="7"/>
      <c r="OPS3" s="7"/>
      <c r="OPT3" s="7"/>
      <c r="OPU3" s="7"/>
      <c r="OPV3" s="7"/>
      <c r="OPW3" s="7"/>
      <c r="OPX3" s="7"/>
      <c r="OPY3" s="7"/>
      <c r="OPZ3" s="7"/>
      <c r="OQA3" s="7"/>
      <c r="OQB3" s="7"/>
      <c r="OQC3" s="7"/>
      <c r="OQD3" s="7"/>
      <c r="OQE3" s="7"/>
      <c r="OQF3" s="7"/>
      <c r="OQG3" s="7"/>
      <c r="OQH3" s="7"/>
      <c r="OQI3" s="7"/>
      <c r="OQJ3" s="7"/>
      <c r="OQK3" s="7"/>
      <c r="OQL3" s="7"/>
      <c r="OQM3" s="7"/>
      <c r="OQN3" s="7"/>
      <c r="OQO3" s="7"/>
      <c r="OQP3" s="7"/>
      <c r="OQQ3" s="7"/>
      <c r="OQR3" s="7"/>
      <c r="OQS3" s="7"/>
      <c r="OQT3" s="7"/>
      <c r="OQU3" s="7"/>
      <c r="OQV3" s="7"/>
      <c r="OQW3" s="7"/>
      <c r="OQX3" s="7"/>
      <c r="OQY3" s="7"/>
      <c r="OQZ3" s="7"/>
      <c r="ORA3" s="7"/>
      <c r="ORB3" s="7"/>
      <c r="ORC3" s="7"/>
      <c r="ORD3" s="7"/>
      <c r="ORE3" s="7"/>
      <c r="ORF3" s="7"/>
      <c r="ORG3" s="7"/>
      <c r="ORH3" s="7"/>
      <c r="ORI3" s="7"/>
      <c r="ORJ3" s="7"/>
      <c r="ORK3" s="7"/>
      <c r="ORL3" s="7"/>
      <c r="ORM3" s="7"/>
      <c r="ORN3" s="7"/>
      <c r="ORO3" s="7"/>
      <c r="ORP3" s="7"/>
      <c r="ORQ3" s="7"/>
      <c r="ORR3" s="7"/>
      <c r="ORS3" s="7"/>
      <c r="ORT3" s="7"/>
      <c r="ORU3" s="7"/>
      <c r="ORV3" s="7"/>
      <c r="ORW3" s="7"/>
      <c r="ORX3" s="7"/>
      <c r="ORY3" s="7"/>
      <c r="ORZ3" s="7"/>
      <c r="OSA3" s="7"/>
      <c r="OSB3" s="7"/>
      <c r="OSC3" s="7"/>
      <c r="OSD3" s="7"/>
      <c r="OSE3" s="7"/>
      <c r="OSF3" s="7"/>
      <c r="OSG3" s="7"/>
      <c r="OSH3" s="7"/>
      <c r="OSI3" s="7"/>
      <c r="OSJ3" s="7"/>
      <c r="OSK3" s="7"/>
      <c r="OSL3" s="7"/>
      <c r="OSM3" s="7"/>
      <c r="OSN3" s="7"/>
      <c r="OSO3" s="7"/>
      <c r="OSP3" s="7"/>
      <c r="OSQ3" s="7"/>
      <c r="OSR3" s="7"/>
      <c r="OSS3" s="7"/>
      <c r="OST3" s="7"/>
      <c r="OSU3" s="7"/>
      <c r="OSV3" s="7"/>
      <c r="OSW3" s="7"/>
      <c r="OSX3" s="7"/>
      <c r="OSY3" s="7"/>
      <c r="OSZ3" s="7"/>
      <c r="OTA3" s="7"/>
      <c r="OTB3" s="7"/>
      <c r="OTC3" s="7"/>
      <c r="OTD3" s="7"/>
      <c r="OTE3" s="7"/>
      <c r="OTF3" s="7"/>
      <c r="OTG3" s="7"/>
      <c r="OTH3" s="7"/>
      <c r="OTI3" s="7"/>
      <c r="OTJ3" s="7"/>
      <c r="OTK3" s="7"/>
      <c r="OTL3" s="7"/>
      <c r="OTM3" s="7"/>
      <c r="OTN3" s="7"/>
      <c r="OTO3" s="7"/>
      <c r="OTP3" s="7"/>
      <c r="OTQ3" s="7"/>
      <c r="OTR3" s="7"/>
      <c r="OTS3" s="7"/>
      <c r="OTT3" s="7"/>
      <c r="OTU3" s="7"/>
      <c r="OTV3" s="7"/>
      <c r="OTW3" s="7"/>
      <c r="OTX3" s="7"/>
      <c r="OTY3" s="7"/>
      <c r="OTZ3" s="7"/>
      <c r="OUA3" s="7"/>
      <c r="OUB3" s="7"/>
      <c r="OUC3" s="7"/>
      <c r="OUD3" s="7"/>
      <c r="OUE3" s="7"/>
      <c r="OUF3" s="7"/>
      <c r="OUG3" s="7"/>
      <c r="OUH3" s="7"/>
      <c r="OUI3" s="7"/>
      <c r="OUJ3" s="7"/>
      <c r="OUK3" s="7"/>
      <c r="OUL3" s="7"/>
      <c r="OUM3" s="7"/>
      <c r="OUN3" s="7"/>
      <c r="OUO3" s="7"/>
      <c r="OUP3" s="7"/>
      <c r="OUQ3" s="7"/>
      <c r="OUR3" s="7"/>
      <c r="OUS3" s="7"/>
      <c r="OUT3" s="7"/>
      <c r="OUU3" s="7"/>
      <c r="OUV3" s="7"/>
      <c r="OUW3" s="7"/>
      <c r="OUX3" s="7"/>
      <c r="OUY3" s="7"/>
      <c r="OUZ3" s="7"/>
      <c r="OVA3" s="7"/>
      <c r="OVB3" s="7"/>
      <c r="OVC3" s="7"/>
      <c r="OVD3" s="7"/>
      <c r="OVE3" s="7"/>
      <c r="OVF3" s="7"/>
      <c r="OVG3" s="7"/>
      <c r="OVH3" s="7"/>
      <c r="OVI3" s="7"/>
      <c r="OVJ3" s="7"/>
      <c r="OVK3" s="7"/>
      <c r="OVL3" s="7"/>
      <c r="OVM3" s="7"/>
      <c r="OVN3" s="7"/>
      <c r="OVO3" s="7"/>
      <c r="OVP3" s="7"/>
      <c r="OVQ3" s="7"/>
      <c r="OVR3" s="7"/>
      <c r="OVS3" s="7"/>
      <c r="OVT3" s="7"/>
      <c r="OVU3" s="7"/>
      <c r="OVV3" s="7"/>
      <c r="OVW3" s="7"/>
      <c r="OVX3" s="7"/>
      <c r="OVY3" s="7"/>
      <c r="OVZ3" s="7"/>
      <c r="OWA3" s="7"/>
      <c r="OWB3" s="7"/>
      <c r="OWC3" s="7"/>
      <c r="OWD3" s="7"/>
      <c r="OWE3" s="7"/>
      <c r="OWF3" s="7"/>
      <c r="OWG3" s="7"/>
      <c r="OWH3" s="7"/>
      <c r="OWI3" s="7"/>
      <c r="OWJ3" s="7"/>
      <c r="OWK3" s="7"/>
      <c r="OWL3" s="7"/>
      <c r="OWM3" s="7"/>
      <c r="OWN3" s="7"/>
      <c r="OWO3" s="7"/>
      <c r="OWP3" s="7"/>
      <c r="OWQ3" s="7"/>
      <c r="OWR3" s="7"/>
      <c r="OWS3" s="7"/>
      <c r="OWT3" s="7"/>
      <c r="OWU3" s="7"/>
      <c r="OWV3" s="7"/>
      <c r="OWW3" s="7"/>
      <c r="OWX3" s="7"/>
      <c r="OWY3" s="7"/>
      <c r="OWZ3" s="7"/>
      <c r="OXA3" s="7"/>
      <c r="OXB3" s="7"/>
      <c r="OXC3" s="7"/>
      <c r="OXD3" s="7"/>
      <c r="OXE3" s="7"/>
      <c r="OXF3" s="7"/>
      <c r="OXG3" s="7"/>
      <c r="OXH3" s="7"/>
      <c r="OXI3" s="7"/>
      <c r="OXJ3" s="7"/>
      <c r="OXK3" s="7"/>
      <c r="OXL3" s="7"/>
      <c r="OXM3" s="7"/>
      <c r="OXN3" s="7"/>
      <c r="OXO3" s="7"/>
      <c r="OXP3" s="7"/>
      <c r="OXQ3" s="7"/>
      <c r="OXR3" s="7"/>
      <c r="OXS3" s="7"/>
      <c r="OXT3" s="7"/>
      <c r="OXU3" s="7"/>
      <c r="OXV3" s="7"/>
      <c r="OXW3" s="7"/>
      <c r="OXX3" s="7"/>
      <c r="OXY3" s="7"/>
      <c r="OXZ3" s="7"/>
      <c r="OYA3" s="7"/>
      <c r="OYB3" s="7"/>
      <c r="OYC3" s="7"/>
      <c r="OYD3" s="7"/>
      <c r="OYE3" s="7"/>
      <c r="OYF3" s="7"/>
      <c r="OYG3" s="7"/>
      <c r="OYH3" s="7"/>
      <c r="OYI3" s="7"/>
      <c r="OYJ3" s="7"/>
      <c r="OYK3" s="7"/>
      <c r="OYL3" s="7"/>
      <c r="OYM3" s="7"/>
      <c r="OYN3" s="7"/>
      <c r="OYO3" s="7"/>
      <c r="OYP3" s="7"/>
      <c r="OYQ3" s="7"/>
      <c r="OYR3" s="7"/>
      <c r="OYS3" s="7"/>
      <c r="OYT3" s="7"/>
      <c r="OYU3" s="7"/>
      <c r="OYV3" s="7"/>
      <c r="OYW3" s="7"/>
      <c r="OYX3" s="7"/>
      <c r="OYY3" s="7"/>
      <c r="OYZ3" s="7"/>
      <c r="OZA3" s="7"/>
      <c r="OZB3" s="7"/>
      <c r="OZC3" s="7"/>
      <c r="OZD3" s="7"/>
      <c r="OZE3" s="7"/>
      <c r="OZF3" s="7"/>
      <c r="OZG3" s="7"/>
      <c r="OZH3" s="7"/>
      <c r="OZI3" s="7"/>
      <c r="OZJ3" s="7"/>
      <c r="OZK3" s="7"/>
      <c r="OZL3" s="7"/>
      <c r="OZM3" s="7"/>
      <c r="OZN3" s="7"/>
      <c r="OZO3" s="7"/>
      <c r="OZP3" s="7"/>
      <c r="OZQ3" s="7"/>
      <c r="OZR3" s="7"/>
      <c r="OZS3" s="7"/>
      <c r="OZT3" s="7"/>
      <c r="OZU3" s="7"/>
      <c r="OZV3" s="7"/>
      <c r="OZW3" s="7"/>
      <c r="OZX3" s="7"/>
      <c r="OZY3" s="7"/>
      <c r="OZZ3" s="7"/>
      <c r="PAA3" s="7"/>
      <c r="PAB3" s="7"/>
      <c r="PAC3" s="7"/>
      <c r="PAD3" s="7"/>
      <c r="PAE3" s="7"/>
      <c r="PAF3" s="7"/>
      <c r="PAG3" s="7"/>
      <c r="PAH3" s="7"/>
      <c r="PAI3" s="7"/>
      <c r="PAJ3" s="7"/>
      <c r="PAK3" s="7"/>
      <c r="PAL3" s="7"/>
      <c r="PAM3" s="7"/>
      <c r="PAN3" s="7"/>
      <c r="PAO3" s="7"/>
      <c r="PAP3" s="7"/>
      <c r="PAQ3" s="7"/>
      <c r="PAR3" s="7"/>
      <c r="PAS3" s="7"/>
      <c r="PAT3" s="7"/>
      <c r="PAU3" s="7"/>
      <c r="PAV3" s="7"/>
      <c r="PAW3" s="7"/>
      <c r="PAX3" s="7"/>
      <c r="PAY3" s="7"/>
      <c r="PAZ3" s="7"/>
      <c r="PBA3" s="7"/>
      <c r="PBB3" s="7"/>
      <c r="PBC3" s="7"/>
      <c r="PBD3" s="7"/>
      <c r="PBE3" s="7"/>
      <c r="PBF3" s="7"/>
      <c r="PBG3" s="7"/>
      <c r="PBH3" s="7"/>
      <c r="PBI3" s="7"/>
      <c r="PBJ3" s="7"/>
      <c r="PBK3" s="7"/>
      <c r="PBL3" s="7"/>
      <c r="PBM3" s="7"/>
      <c r="PBN3" s="7"/>
      <c r="PBO3" s="7"/>
      <c r="PBP3" s="7"/>
      <c r="PBQ3" s="7"/>
      <c r="PBR3" s="7"/>
      <c r="PBS3" s="7"/>
      <c r="PBT3" s="7"/>
      <c r="PBU3" s="7"/>
      <c r="PBV3" s="7"/>
      <c r="PBW3" s="7"/>
      <c r="PBX3" s="7"/>
      <c r="PBY3" s="7"/>
      <c r="PBZ3" s="7"/>
      <c r="PCA3" s="7"/>
      <c r="PCB3" s="7"/>
      <c r="PCC3" s="7"/>
      <c r="PCD3" s="7"/>
      <c r="PCE3" s="7"/>
      <c r="PCF3" s="7"/>
      <c r="PCG3" s="7"/>
      <c r="PCH3" s="7"/>
      <c r="PCI3" s="7"/>
      <c r="PCJ3" s="7"/>
      <c r="PCK3" s="7"/>
      <c r="PCL3" s="7"/>
      <c r="PCM3" s="7"/>
      <c r="PCN3" s="7"/>
      <c r="PCO3" s="7"/>
      <c r="PCP3" s="7"/>
      <c r="PCQ3" s="7"/>
      <c r="PCR3" s="7"/>
      <c r="PCS3" s="7"/>
      <c r="PCT3" s="7"/>
      <c r="PCU3" s="7"/>
      <c r="PCV3" s="7"/>
      <c r="PCW3" s="7"/>
      <c r="PCX3" s="7"/>
      <c r="PCY3" s="7"/>
      <c r="PCZ3" s="7"/>
      <c r="PDA3" s="7"/>
      <c r="PDB3" s="7"/>
      <c r="PDC3" s="7"/>
      <c r="PDD3" s="7"/>
      <c r="PDE3" s="7"/>
      <c r="PDF3" s="7"/>
      <c r="PDG3" s="7"/>
      <c r="PDH3" s="7"/>
      <c r="PDI3" s="7"/>
      <c r="PDJ3" s="7"/>
      <c r="PDK3" s="7"/>
      <c r="PDL3" s="7"/>
      <c r="PDM3" s="7"/>
      <c r="PDN3" s="7"/>
      <c r="PDO3" s="7"/>
      <c r="PDP3" s="7"/>
      <c r="PDQ3" s="7"/>
      <c r="PDR3" s="7"/>
      <c r="PDS3" s="7"/>
      <c r="PDT3" s="7"/>
      <c r="PDU3" s="7"/>
      <c r="PDV3" s="7"/>
      <c r="PDW3" s="7"/>
      <c r="PDX3" s="7"/>
      <c r="PDY3" s="7"/>
      <c r="PDZ3" s="7"/>
      <c r="PEA3" s="7"/>
      <c r="PEB3" s="7"/>
      <c r="PEC3" s="7"/>
      <c r="PED3" s="7"/>
      <c r="PEE3" s="7"/>
      <c r="PEF3" s="7"/>
      <c r="PEG3" s="7"/>
      <c r="PEH3" s="7"/>
      <c r="PEI3" s="7"/>
      <c r="PEJ3" s="7"/>
      <c r="PEK3" s="7"/>
      <c r="PEL3" s="7"/>
      <c r="PEM3" s="7"/>
      <c r="PEN3" s="7"/>
      <c r="PEO3" s="7"/>
      <c r="PEP3" s="7"/>
      <c r="PEQ3" s="7"/>
      <c r="PER3" s="7"/>
      <c r="PES3" s="7"/>
      <c r="PET3" s="7"/>
      <c r="PEU3" s="7"/>
      <c r="PEV3" s="7"/>
      <c r="PEW3" s="7"/>
      <c r="PEX3" s="7"/>
      <c r="PEY3" s="7"/>
      <c r="PEZ3" s="7"/>
      <c r="PFA3" s="7"/>
      <c r="PFB3" s="7"/>
      <c r="PFC3" s="7"/>
      <c r="PFD3" s="7"/>
      <c r="PFE3" s="7"/>
      <c r="PFF3" s="7"/>
      <c r="PFG3" s="7"/>
      <c r="PFH3" s="7"/>
      <c r="PFI3" s="7"/>
      <c r="PFJ3" s="7"/>
      <c r="PFK3" s="7"/>
      <c r="PFL3" s="7"/>
      <c r="PFM3" s="7"/>
      <c r="PFN3" s="7"/>
      <c r="PFO3" s="7"/>
      <c r="PFP3" s="7"/>
      <c r="PFQ3" s="7"/>
      <c r="PFR3" s="7"/>
      <c r="PFS3" s="7"/>
      <c r="PFT3" s="7"/>
      <c r="PFU3" s="7"/>
      <c r="PFV3" s="7"/>
      <c r="PFW3" s="7"/>
      <c r="PFX3" s="7"/>
      <c r="PFY3" s="7"/>
      <c r="PFZ3" s="7"/>
      <c r="PGA3" s="7"/>
      <c r="PGB3" s="7"/>
      <c r="PGC3" s="7"/>
      <c r="PGD3" s="7"/>
      <c r="PGE3" s="7"/>
      <c r="PGF3" s="7"/>
      <c r="PGG3" s="7"/>
      <c r="PGH3" s="7"/>
      <c r="PGI3" s="7"/>
      <c r="PGJ3" s="7"/>
      <c r="PGK3" s="7"/>
      <c r="PGL3" s="7"/>
      <c r="PGM3" s="7"/>
      <c r="PGN3" s="7"/>
      <c r="PGO3" s="7"/>
      <c r="PGP3" s="7"/>
      <c r="PGQ3" s="7"/>
      <c r="PGR3" s="7"/>
      <c r="PGS3" s="7"/>
      <c r="PGT3" s="7"/>
      <c r="PGU3" s="7"/>
      <c r="PGV3" s="7"/>
      <c r="PGW3" s="7"/>
      <c r="PGX3" s="7"/>
      <c r="PGY3" s="7"/>
      <c r="PGZ3" s="7"/>
      <c r="PHA3" s="7"/>
      <c r="PHB3" s="7"/>
      <c r="PHC3" s="7"/>
      <c r="PHD3" s="7"/>
      <c r="PHE3" s="7"/>
      <c r="PHF3" s="7"/>
      <c r="PHG3" s="7"/>
      <c r="PHH3" s="7"/>
      <c r="PHI3" s="7"/>
      <c r="PHJ3" s="7"/>
      <c r="PHK3" s="7"/>
      <c r="PHL3" s="7"/>
      <c r="PHM3" s="7"/>
      <c r="PHN3" s="7"/>
      <c r="PHO3" s="7"/>
      <c r="PHP3" s="7"/>
      <c r="PHQ3" s="7"/>
      <c r="PHR3" s="7"/>
      <c r="PHS3" s="7"/>
      <c r="PHT3" s="7"/>
      <c r="PHU3" s="7"/>
      <c r="PHV3" s="7"/>
      <c r="PHW3" s="7"/>
      <c r="PHX3" s="7"/>
      <c r="PHY3" s="7"/>
      <c r="PHZ3" s="7"/>
      <c r="PIA3" s="7"/>
      <c r="PIB3" s="7"/>
      <c r="PIC3" s="7"/>
      <c r="PID3" s="7"/>
      <c r="PIE3" s="7"/>
      <c r="PIF3" s="7"/>
      <c r="PIG3" s="7"/>
      <c r="PIH3" s="7"/>
      <c r="PII3" s="7"/>
      <c r="PIJ3" s="7"/>
      <c r="PIK3" s="7"/>
      <c r="PIL3" s="7"/>
      <c r="PIM3" s="7"/>
      <c r="PIN3" s="7"/>
      <c r="PIO3" s="7"/>
      <c r="PIP3" s="7"/>
      <c r="PIQ3" s="7"/>
      <c r="PIR3" s="7"/>
      <c r="PIS3" s="7"/>
      <c r="PIT3" s="7"/>
      <c r="PIU3" s="7"/>
      <c r="PIV3" s="7"/>
      <c r="PIW3" s="7"/>
      <c r="PIX3" s="7"/>
      <c r="PIY3" s="7"/>
      <c r="PIZ3" s="7"/>
      <c r="PJA3" s="7"/>
      <c r="PJB3" s="7"/>
      <c r="PJC3" s="7"/>
      <c r="PJD3" s="7"/>
      <c r="PJE3" s="7"/>
      <c r="PJF3" s="7"/>
      <c r="PJG3" s="7"/>
      <c r="PJH3" s="7"/>
      <c r="PJI3" s="7"/>
      <c r="PJJ3" s="7"/>
      <c r="PJK3" s="7"/>
      <c r="PJL3" s="7"/>
      <c r="PJM3" s="7"/>
      <c r="PJN3" s="7"/>
      <c r="PJO3" s="7"/>
      <c r="PJP3" s="7"/>
      <c r="PJQ3" s="7"/>
      <c r="PJR3" s="7"/>
      <c r="PJS3" s="7"/>
      <c r="PJT3" s="7"/>
      <c r="PJU3" s="7"/>
      <c r="PJV3" s="7"/>
      <c r="PJW3" s="7"/>
      <c r="PJX3" s="7"/>
      <c r="PJY3" s="7"/>
      <c r="PJZ3" s="7"/>
      <c r="PKA3" s="7"/>
      <c r="PKB3" s="7"/>
      <c r="PKC3" s="7"/>
      <c r="PKD3" s="7"/>
      <c r="PKE3" s="7"/>
      <c r="PKF3" s="7"/>
      <c r="PKG3" s="7"/>
      <c r="PKH3" s="7"/>
      <c r="PKI3" s="7"/>
      <c r="PKJ3" s="7"/>
      <c r="PKK3" s="7"/>
      <c r="PKL3" s="7"/>
      <c r="PKM3" s="7"/>
      <c r="PKN3" s="7"/>
      <c r="PKO3" s="7"/>
      <c r="PKP3" s="7"/>
      <c r="PKQ3" s="7"/>
      <c r="PKR3" s="7"/>
      <c r="PKS3" s="7"/>
      <c r="PKT3" s="7"/>
      <c r="PKU3" s="7"/>
      <c r="PKV3" s="7"/>
      <c r="PKW3" s="7"/>
      <c r="PKX3" s="7"/>
      <c r="PKY3" s="7"/>
      <c r="PKZ3" s="7"/>
      <c r="PLA3" s="7"/>
      <c r="PLB3" s="7"/>
      <c r="PLC3" s="7"/>
      <c r="PLD3" s="7"/>
      <c r="PLE3" s="7"/>
      <c r="PLF3" s="7"/>
      <c r="PLG3" s="7"/>
      <c r="PLH3" s="7"/>
      <c r="PLI3" s="7"/>
      <c r="PLJ3" s="7"/>
      <c r="PLK3" s="7"/>
      <c r="PLL3" s="7"/>
      <c r="PLM3" s="7"/>
      <c r="PLN3" s="7"/>
      <c r="PLO3" s="7"/>
      <c r="PLP3" s="7"/>
      <c r="PLQ3" s="7"/>
      <c r="PLR3" s="7"/>
      <c r="PLS3" s="7"/>
      <c r="PLT3" s="7"/>
      <c r="PLU3" s="7"/>
      <c r="PLV3" s="7"/>
      <c r="PLW3" s="7"/>
      <c r="PLX3" s="7"/>
      <c r="PLY3" s="7"/>
      <c r="PLZ3" s="7"/>
      <c r="PMA3" s="7"/>
      <c r="PMB3" s="7"/>
      <c r="PMC3" s="7"/>
      <c r="PMD3" s="7"/>
      <c r="PME3" s="7"/>
      <c r="PMF3" s="7"/>
      <c r="PMG3" s="7"/>
      <c r="PMH3" s="7"/>
      <c r="PMI3" s="7"/>
      <c r="PMJ3" s="7"/>
      <c r="PMK3" s="7"/>
      <c r="PML3" s="7"/>
      <c r="PMM3" s="7"/>
      <c r="PMN3" s="7"/>
      <c r="PMO3" s="7"/>
      <c r="PMP3" s="7"/>
      <c r="PMQ3" s="7"/>
      <c r="PMR3" s="7"/>
      <c r="PMS3" s="7"/>
      <c r="PMT3" s="7"/>
      <c r="PMU3" s="7"/>
      <c r="PMV3" s="7"/>
      <c r="PMW3" s="7"/>
      <c r="PMX3" s="7"/>
      <c r="PMY3" s="7"/>
      <c r="PMZ3" s="7"/>
      <c r="PNA3" s="7"/>
      <c r="PNB3" s="7"/>
      <c r="PNC3" s="7"/>
      <c r="PND3" s="7"/>
      <c r="PNE3" s="7"/>
      <c r="PNF3" s="7"/>
      <c r="PNG3" s="7"/>
      <c r="PNH3" s="7"/>
      <c r="PNI3" s="7"/>
      <c r="PNJ3" s="7"/>
      <c r="PNK3" s="7"/>
      <c r="PNL3" s="7"/>
      <c r="PNM3" s="7"/>
      <c r="PNN3" s="7"/>
      <c r="PNO3" s="7"/>
      <c r="PNP3" s="7"/>
      <c r="PNQ3" s="7"/>
      <c r="PNR3" s="7"/>
      <c r="PNS3" s="7"/>
      <c r="PNT3" s="7"/>
      <c r="PNU3" s="7"/>
      <c r="PNV3" s="7"/>
      <c r="PNW3" s="7"/>
      <c r="PNX3" s="7"/>
      <c r="PNY3" s="7"/>
      <c r="PNZ3" s="7"/>
      <c r="POA3" s="7"/>
      <c r="POB3" s="7"/>
      <c r="POC3" s="7"/>
      <c r="POD3" s="7"/>
      <c r="POE3" s="7"/>
      <c r="POF3" s="7"/>
      <c r="POG3" s="7"/>
      <c r="POH3" s="7"/>
      <c r="POI3" s="7"/>
      <c r="POJ3" s="7"/>
      <c r="POK3" s="7"/>
      <c r="POL3" s="7"/>
      <c r="POM3" s="7"/>
      <c r="PON3" s="7"/>
      <c r="POO3" s="7"/>
      <c r="POP3" s="7"/>
      <c r="POQ3" s="7"/>
      <c r="POR3" s="7"/>
      <c r="POS3" s="7"/>
      <c r="POT3" s="7"/>
      <c r="POU3" s="7"/>
      <c r="POV3" s="7"/>
      <c r="POW3" s="7"/>
      <c r="POX3" s="7"/>
      <c r="POY3" s="7"/>
      <c r="POZ3" s="7"/>
      <c r="PPA3" s="7"/>
      <c r="PPB3" s="7"/>
      <c r="PPC3" s="7"/>
      <c r="PPD3" s="7"/>
      <c r="PPE3" s="7"/>
      <c r="PPF3" s="7"/>
      <c r="PPG3" s="7"/>
      <c r="PPH3" s="7"/>
      <c r="PPI3" s="7"/>
      <c r="PPJ3" s="7"/>
      <c r="PPK3" s="7"/>
      <c r="PPL3" s="7"/>
      <c r="PPM3" s="7"/>
      <c r="PPN3" s="7"/>
      <c r="PPO3" s="7"/>
      <c r="PPP3" s="7"/>
      <c r="PPQ3" s="7"/>
      <c r="PPR3" s="7"/>
      <c r="PPS3" s="7"/>
      <c r="PPT3" s="7"/>
      <c r="PPU3" s="7"/>
      <c r="PPV3" s="7"/>
      <c r="PPW3" s="7"/>
      <c r="PPX3" s="7"/>
      <c r="PPY3" s="7"/>
      <c r="PPZ3" s="7"/>
      <c r="PQA3" s="7"/>
      <c r="PQB3" s="7"/>
      <c r="PQC3" s="7"/>
      <c r="PQD3" s="7"/>
      <c r="PQE3" s="7"/>
      <c r="PQF3" s="7"/>
      <c r="PQG3" s="7"/>
      <c r="PQH3" s="7"/>
      <c r="PQI3" s="7"/>
      <c r="PQJ3" s="7"/>
      <c r="PQK3" s="7"/>
      <c r="PQL3" s="7"/>
      <c r="PQM3" s="7"/>
      <c r="PQN3" s="7"/>
      <c r="PQO3" s="7"/>
      <c r="PQP3" s="7"/>
      <c r="PQQ3" s="7"/>
      <c r="PQR3" s="7"/>
      <c r="PQS3" s="7"/>
      <c r="PQT3" s="7"/>
      <c r="PQU3" s="7"/>
      <c r="PQV3" s="7"/>
      <c r="PQW3" s="7"/>
      <c r="PQX3" s="7"/>
      <c r="PQY3" s="7"/>
      <c r="PQZ3" s="7"/>
      <c r="PRA3" s="7"/>
      <c r="PRB3" s="7"/>
      <c r="PRC3" s="7"/>
      <c r="PRD3" s="7"/>
      <c r="PRE3" s="7"/>
      <c r="PRF3" s="7"/>
      <c r="PRG3" s="7"/>
      <c r="PRH3" s="7"/>
      <c r="PRI3" s="7"/>
      <c r="PRJ3" s="7"/>
      <c r="PRK3" s="7"/>
      <c r="PRL3" s="7"/>
      <c r="PRM3" s="7"/>
      <c r="PRN3" s="7"/>
      <c r="PRO3" s="7"/>
      <c r="PRP3" s="7"/>
      <c r="PRQ3" s="7"/>
      <c r="PRR3" s="7"/>
      <c r="PRS3" s="7"/>
      <c r="PRT3" s="7"/>
      <c r="PRU3" s="7"/>
      <c r="PRV3" s="7"/>
      <c r="PRW3" s="7"/>
      <c r="PRX3" s="7"/>
      <c r="PRY3" s="7"/>
      <c r="PRZ3" s="7"/>
      <c r="PSA3" s="7"/>
      <c r="PSB3" s="7"/>
      <c r="PSC3" s="7"/>
      <c r="PSD3" s="7"/>
      <c r="PSE3" s="7"/>
      <c r="PSF3" s="7"/>
      <c r="PSG3" s="7"/>
      <c r="PSH3" s="7"/>
      <c r="PSI3" s="7"/>
      <c r="PSJ3" s="7"/>
      <c r="PSK3" s="7"/>
      <c r="PSL3" s="7"/>
      <c r="PSM3" s="7"/>
      <c r="PSN3" s="7"/>
      <c r="PSO3" s="7"/>
      <c r="PSP3" s="7"/>
      <c r="PSQ3" s="7"/>
      <c r="PSR3" s="7"/>
      <c r="PSS3" s="7"/>
      <c r="PST3" s="7"/>
      <c r="PSU3" s="7"/>
      <c r="PSV3" s="7"/>
      <c r="PSW3" s="7"/>
      <c r="PSX3" s="7"/>
      <c r="PSY3" s="7"/>
      <c r="PSZ3" s="7"/>
      <c r="PTA3" s="7"/>
      <c r="PTB3" s="7"/>
      <c r="PTC3" s="7"/>
      <c r="PTD3" s="7"/>
      <c r="PTE3" s="7"/>
      <c r="PTF3" s="7"/>
      <c r="PTG3" s="7"/>
      <c r="PTH3" s="7"/>
      <c r="PTI3" s="7"/>
      <c r="PTJ3" s="7"/>
      <c r="PTK3" s="7"/>
      <c r="PTL3" s="7"/>
      <c r="PTM3" s="7"/>
      <c r="PTN3" s="7"/>
      <c r="PTO3" s="7"/>
      <c r="PTP3" s="7"/>
      <c r="PTQ3" s="7"/>
      <c r="PTR3" s="7"/>
      <c r="PTS3" s="7"/>
      <c r="PTT3" s="7"/>
      <c r="PTU3" s="7"/>
      <c r="PTV3" s="7"/>
      <c r="PTW3" s="7"/>
      <c r="PTX3" s="7"/>
      <c r="PTY3" s="7"/>
      <c r="PTZ3" s="7"/>
      <c r="PUA3" s="7"/>
      <c r="PUB3" s="7"/>
      <c r="PUC3" s="7"/>
      <c r="PUD3" s="7"/>
      <c r="PUE3" s="7"/>
      <c r="PUF3" s="7"/>
      <c r="PUG3" s="7"/>
      <c r="PUH3" s="7"/>
      <c r="PUI3" s="7"/>
      <c r="PUJ3" s="7"/>
      <c r="PUK3" s="7"/>
      <c r="PUL3" s="7"/>
      <c r="PUM3" s="7"/>
      <c r="PUN3" s="7"/>
      <c r="PUO3" s="7"/>
      <c r="PUP3" s="7"/>
      <c r="PUQ3" s="7"/>
      <c r="PUR3" s="7"/>
      <c r="PUS3" s="7"/>
      <c r="PUT3" s="7"/>
      <c r="PUU3" s="7"/>
      <c r="PUV3" s="7"/>
      <c r="PUW3" s="7"/>
      <c r="PUX3" s="7"/>
      <c r="PUY3" s="7"/>
      <c r="PUZ3" s="7"/>
      <c r="PVA3" s="7"/>
      <c r="PVB3" s="7"/>
      <c r="PVC3" s="7"/>
      <c r="PVD3" s="7"/>
      <c r="PVE3" s="7"/>
      <c r="PVF3" s="7"/>
      <c r="PVG3" s="7"/>
      <c r="PVH3" s="7"/>
      <c r="PVI3" s="7"/>
      <c r="PVJ3" s="7"/>
      <c r="PVK3" s="7"/>
      <c r="PVL3" s="7"/>
      <c r="PVM3" s="7"/>
      <c r="PVN3" s="7"/>
      <c r="PVO3" s="7"/>
      <c r="PVP3" s="7"/>
      <c r="PVQ3" s="7"/>
      <c r="PVR3" s="7"/>
      <c r="PVS3" s="7"/>
      <c r="PVT3" s="7"/>
      <c r="PVU3" s="7"/>
      <c r="PVV3" s="7"/>
      <c r="PVW3" s="7"/>
      <c r="PVX3" s="7"/>
      <c r="PVY3" s="7"/>
      <c r="PVZ3" s="7"/>
      <c r="PWA3" s="7"/>
      <c r="PWB3" s="7"/>
      <c r="PWC3" s="7"/>
      <c r="PWD3" s="7"/>
      <c r="PWE3" s="7"/>
      <c r="PWF3" s="7"/>
      <c r="PWG3" s="7"/>
      <c r="PWH3" s="7"/>
      <c r="PWI3" s="7"/>
      <c r="PWJ3" s="7"/>
      <c r="PWK3" s="7"/>
      <c r="PWL3" s="7"/>
      <c r="PWM3" s="7"/>
      <c r="PWN3" s="7"/>
      <c r="PWO3" s="7"/>
      <c r="PWP3" s="7"/>
      <c r="PWQ3" s="7"/>
      <c r="PWR3" s="7"/>
      <c r="PWS3" s="7"/>
      <c r="PWT3" s="7"/>
      <c r="PWU3" s="7"/>
      <c r="PWV3" s="7"/>
      <c r="PWW3" s="7"/>
      <c r="PWX3" s="7"/>
      <c r="PWY3" s="7"/>
      <c r="PWZ3" s="7"/>
      <c r="PXA3" s="7"/>
      <c r="PXB3" s="7"/>
      <c r="PXC3" s="7"/>
      <c r="PXD3" s="7"/>
      <c r="PXE3" s="7"/>
      <c r="PXF3" s="7"/>
      <c r="PXG3" s="7"/>
      <c r="PXH3" s="7"/>
      <c r="PXI3" s="7"/>
      <c r="PXJ3" s="7"/>
      <c r="PXK3" s="7"/>
      <c r="PXL3" s="7"/>
      <c r="PXM3" s="7"/>
      <c r="PXN3" s="7"/>
      <c r="PXO3" s="7"/>
      <c r="PXP3" s="7"/>
      <c r="PXQ3" s="7"/>
      <c r="PXR3" s="7"/>
      <c r="PXS3" s="7"/>
      <c r="PXT3" s="7"/>
      <c r="PXU3" s="7"/>
      <c r="PXV3" s="7"/>
      <c r="PXW3" s="7"/>
      <c r="PXX3" s="7"/>
      <c r="PXY3" s="7"/>
      <c r="PXZ3" s="7"/>
      <c r="PYA3" s="7"/>
      <c r="PYB3" s="7"/>
      <c r="PYC3" s="7"/>
      <c r="PYD3" s="7"/>
      <c r="PYE3" s="7"/>
      <c r="PYF3" s="7"/>
      <c r="PYG3" s="7"/>
      <c r="PYH3" s="7"/>
      <c r="PYI3" s="7"/>
      <c r="PYJ3" s="7"/>
      <c r="PYK3" s="7"/>
      <c r="PYL3" s="7"/>
      <c r="PYM3" s="7"/>
      <c r="PYN3" s="7"/>
      <c r="PYO3" s="7"/>
      <c r="PYP3" s="7"/>
      <c r="PYQ3" s="7"/>
      <c r="PYR3" s="7"/>
      <c r="PYS3" s="7"/>
      <c r="PYT3" s="7"/>
      <c r="PYU3" s="7"/>
      <c r="PYV3" s="7"/>
      <c r="PYW3" s="7"/>
      <c r="PYX3" s="7"/>
      <c r="PYY3" s="7"/>
      <c r="PYZ3" s="7"/>
      <c r="PZA3" s="7"/>
      <c r="PZB3" s="7"/>
      <c r="PZC3" s="7"/>
      <c r="PZD3" s="7"/>
      <c r="PZE3" s="7"/>
      <c r="PZF3" s="7"/>
      <c r="PZG3" s="7"/>
      <c r="PZH3" s="7"/>
      <c r="PZI3" s="7"/>
      <c r="PZJ3" s="7"/>
      <c r="PZK3" s="7"/>
      <c r="PZL3" s="7"/>
      <c r="PZM3" s="7"/>
      <c r="PZN3" s="7"/>
      <c r="PZO3" s="7"/>
      <c r="PZP3" s="7"/>
      <c r="PZQ3" s="7"/>
      <c r="PZR3" s="7"/>
      <c r="PZS3" s="7"/>
      <c r="PZT3" s="7"/>
      <c r="PZU3" s="7"/>
      <c r="PZV3" s="7"/>
      <c r="PZW3" s="7"/>
      <c r="PZX3" s="7"/>
      <c r="PZY3" s="7"/>
      <c r="PZZ3" s="7"/>
      <c r="QAA3" s="7"/>
      <c r="QAB3" s="7"/>
      <c r="QAC3" s="7"/>
      <c r="QAD3" s="7"/>
      <c r="QAE3" s="7"/>
      <c r="QAF3" s="7"/>
      <c r="QAG3" s="7"/>
      <c r="QAH3" s="7"/>
      <c r="QAI3" s="7"/>
      <c r="QAJ3" s="7"/>
      <c r="QAK3" s="7"/>
      <c r="QAL3" s="7"/>
      <c r="QAM3" s="7"/>
      <c r="QAN3" s="7"/>
      <c r="QAO3" s="7"/>
      <c r="QAP3" s="7"/>
      <c r="QAQ3" s="7"/>
      <c r="QAR3" s="7"/>
      <c r="QAS3" s="7"/>
      <c r="QAT3" s="7"/>
      <c r="QAU3" s="7"/>
      <c r="QAV3" s="7"/>
      <c r="QAW3" s="7"/>
      <c r="QAX3" s="7"/>
      <c r="QAY3" s="7"/>
      <c r="QAZ3" s="7"/>
      <c r="QBA3" s="7"/>
      <c r="QBB3" s="7"/>
      <c r="QBC3" s="7"/>
      <c r="QBD3" s="7"/>
      <c r="QBE3" s="7"/>
      <c r="QBF3" s="7"/>
      <c r="QBG3" s="7"/>
      <c r="QBH3" s="7"/>
      <c r="QBI3" s="7"/>
      <c r="QBJ3" s="7"/>
      <c r="QBK3" s="7"/>
      <c r="QBL3" s="7"/>
      <c r="QBM3" s="7"/>
      <c r="QBN3" s="7"/>
      <c r="QBO3" s="7"/>
      <c r="QBP3" s="7"/>
      <c r="QBQ3" s="7"/>
      <c r="QBR3" s="7"/>
      <c r="QBS3" s="7"/>
      <c r="QBT3" s="7"/>
      <c r="QBU3" s="7"/>
      <c r="QBV3" s="7"/>
      <c r="QBW3" s="7"/>
      <c r="QBX3" s="7"/>
      <c r="QBY3" s="7"/>
      <c r="QBZ3" s="7"/>
      <c r="QCA3" s="7"/>
      <c r="QCB3" s="7"/>
      <c r="QCC3" s="7"/>
      <c r="QCD3" s="7"/>
      <c r="QCE3" s="7"/>
      <c r="QCF3" s="7"/>
      <c r="QCG3" s="7"/>
      <c r="QCH3" s="7"/>
      <c r="QCI3" s="7"/>
      <c r="QCJ3" s="7"/>
      <c r="QCK3" s="7"/>
      <c r="QCL3" s="7"/>
      <c r="QCM3" s="7"/>
      <c r="QCN3" s="7"/>
      <c r="QCO3" s="7"/>
      <c r="QCP3" s="7"/>
      <c r="QCQ3" s="7"/>
      <c r="QCR3" s="7"/>
      <c r="QCS3" s="7"/>
      <c r="QCT3" s="7"/>
      <c r="QCU3" s="7"/>
      <c r="QCV3" s="7"/>
      <c r="QCW3" s="7"/>
      <c r="QCX3" s="7"/>
      <c r="QCY3" s="7"/>
      <c r="QCZ3" s="7"/>
      <c r="QDA3" s="7"/>
      <c r="QDB3" s="7"/>
      <c r="QDC3" s="7"/>
      <c r="QDD3" s="7"/>
      <c r="QDE3" s="7"/>
      <c r="QDF3" s="7"/>
      <c r="QDG3" s="7"/>
      <c r="QDH3" s="7"/>
      <c r="QDI3" s="7"/>
      <c r="QDJ3" s="7"/>
      <c r="QDK3" s="7"/>
      <c r="QDL3" s="7"/>
      <c r="QDM3" s="7"/>
      <c r="QDN3" s="7"/>
      <c r="QDO3" s="7"/>
      <c r="QDP3" s="7"/>
      <c r="QDQ3" s="7"/>
      <c r="QDR3" s="7"/>
      <c r="QDS3" s="7"/>
      <c r="QDT3" s="7"/>
      <c r="QDU3" s="7"/>
      <c r="QDV3" s="7"/>
      <c r="QDW3" s="7"/>
      <c r="QDX3" s="7"/>
      <c r="QDY3" s="7"/>
      <c r="QDZ3" s="7"/>
      <c r="QEA3" s="7"/>
      <c r="QEB3" s="7"/>
      <c r="QEC3" s="7"/>
      <c r="QED3" s="7"/>
      <c r="QEE3" s="7"/>
      <c r="QEF3" s="7"/>
      <c r="QEG3" s="7"/>
      <c r="QEH3" s="7"/>
      <c r="QEI3" s="7"/>
      <c r="QEJ3" s="7"/>
      <c r="QEK3" s="7"/>
      <c r="QEL3" s="7"/>
      <c r="QEM3" s="7"/>
      <c r="QEN3" s="7"/>
      <c r="QEO3" s="7"/>
      <c r="QEP3" s="7"/>
      <c r="QEQ3" s="7"/>
      <c r="QER3" s="7"/>
      <c r="QES3" s="7"/>
      <c r="QET3" s="7"/>
      <c r="QEU3" s="7"/>
      <c r="QEV3" s="7"/>
      <c r="QEW3" s="7"/>
      <c r="QEX3" s="7"/>
      <c r="QEY3" s="7"/>
      <c r="QEZ3" s="7"/>
      <c r="QFA3" s="7"/>
      <c r="QFB3" s="7"/>
      <c r="QFC3" s="7"/>
      <c r="QFD3" s="7"/>
      <c r="QFE3" s="7"/>
      <c r="QFF3" s="7"/>
      <c r="QFG3" s="7"/>
      <c r="QFH3" s="7"/>
      <c r="QFI3" s="7"/>
      <c r="QFJ3" s="7"/>
      <c r="QFK3" s="7"/>
      <c r="QFL3" s="7"/>
      <c r="QFM3" s="7"/>
      <c r="QFN3" s="7"/>
      <c r="QFO3" s="7"/>
      <c r="QFP3" s="7"/>
      <c r="QFQ3" s="7"/>
      <c r="QFR3" s="7"/>
      <c r="QFS3" s="7"/>
      <c r="QFT3" s="7"/>
      <c r="QFU3" s="7"/>
      <c r="QFV3" s="7"/>
      <c r="QFW3" s="7"/>
      <c r="QFX3" s="7"/>
      <c r="QFY3" s="7"/>
      <c r="QFZ3" s="7"/>
      <c r="QGA3" s="7"/>
      <c r="QGB3" s="7"/>
      <c r="QGC3" s="7"/>
      <c r="QGD3" s="7"/>
      <c r="QGE3" s="7"/>
      <c r="QGF3" s="7"/>
      <c r="QGG3" s="7"/>
      <c r="QGH3" s="7"/>
      <c r="QGI3" s="7"/>
      <c r="QGJ3" s="7"/>
      <c r="QGK3" s="7"/>
      <c r="QGL3" s="7"/>
      <c r="QGM3" s="7"/>
      <c r="QGN3" s="7"/>
      <c r="QGO3" s="7"/>
      <c r="QGP3" s="7"/>
      <c r="QGQ3" s="7"/>
      <c r="QGR3" s="7"/>
      <c r="QGS3" s="7"/>
      <c r="QGT3" s="7"/>
      <c r="QGU3" s="7"/>
      <c r="QGV3" s="7"/>
      <c r="QGW3" s="7"/>
      <c r="QGX3" s="7"/>
      <c r="QGY3" s="7"/>
      <c r="QGZ3" s="7"/>
      <c r="QHA3" s="7"/>
      <c r="QHB3" s="7"/>
      <c r="QHC3" s="7"/>
      <c r="QHD3" s="7"/>
      <c r="QHE3" s="7"/>
      <c r="QHF3" s="7"/>
      <c r="QHG3" s="7"/>
      <c r="QHH3" s="7"/>
      <c r="QHI3" s="7"/>
      <c r="QHJ3" s="7"/>
      <c r="QHK3" s="7"/>
      <c r="QHL3" s="7"/>
      <c r="QHM3" s="7"/>
      <c r="QHN3" s="7"/>
      <c r="QHO3" s="7"/>
      <c r="QHP3" s="7"/>
      <c r="QHQ3" s="7"/>
      <c r="QHR3" s="7"/>
      <c r="QHS3" s="7"/>
      <c r="QHT3" s="7"/>
      <c r="QHU3" s="7"/>
      <c r="QHV3" s="7"/>
      <c r="QHW3" s="7"/>
      <c r="QHX3" s="7"/>
      <c r="QHY3" s="7"/>
      <c r="QHZ3" s="7"/>
      <c r="QIA3" s="7"/>
      <c r="QIB3" s="7"/>
      <c r="QIC3" s="7"/>
      <c r="QID3" s="7"/>
      <c r="QIE3" s="7"/>
      <c r="QIF3" s="7"/>
      <c r="QIG3" s="7"/>
      <c r="QIH3" s="7"/>
      <c r="QII3" s="7"/>
      <c r="QIJ3" s="7"/>
      <c r="QIK3" s="7"/>
      <c r="QIL3" s="7"/>
      <c r="QIM3" s="7"/>
      <c r="QIN3" s="7"/>
      <c r="QIO3" s="7"/>
      <c r="QIP3" s="7"/>
      <c r="QIQ3" s="7"/>
      <c r="QIR3" s="7"/>
      <c r="QIS3" s="7"/>
      <c r="QIT3" s="7"/>
      <c r="QIU3" s="7"/>
      <c r="QIV3" s="7"/>
      <c r="QIW3" s="7"/>
      <c r="QIX3" s="7"/>
      <c r="QIY3" s="7"/>
      <c r="QIZ3" s="7"/>
      <c r="QJA3" s="7"/>
      <c r="QJB3" s="7"/>
      <c r="QJC3" s="7"/>
      <c r="QJD3" s="7"/>
      <c r="QJE3" s="7"/>
      <c r="QJF3" s="7"/>
      <c r="QJG3" s="7"/>
      <c r="QJH3" s="7"/>
      <c r="QJI3" s="7"/>
      <c r="QJJ3" s="7"/>
      <c r="QJK3" s="7"/>
      <c r="QJL3" s="7"/>
      <c r="QJM3" s="7"/>
      <c r="QJN3" s="7"/>
      <c r="QJO3" s="7"/>
      <c r="QJP3" s="7"/>
      <c r="QJQ3" s="7"/>
      <c r="QJR3" s="7"/>
      <c r="QJS3" s="7"/>
      <c r="QJT3" s="7"/>
      <c r="QJU3" s="7"/>
      <c r="QJV3" s="7"/>
      <c r="QJW3" s="7"/>
      <c r="QJX3" s="7"/>
      <c r="QJY3" s="7"/>
      <c r="QJZ3" s="7"/>
      <c r="QKA3" s="7"/>
      <c r="QKB3" s="7"/>
      <c r="QKC3" s="7"/>
      <c r="QKD3" s="7"/>
      <c r="QKE3" s="7"/>
      <c r="QKF3" s="7"/>
      <c r="QKG3" s="7"/>
      <c r="QKH3" s="7"/>
      <c r="QKI3" s="7"/>
      <c r="QKJ3" s="7"/>
      <c r="QKK3" s="7"/>
      <c r="QKL3" s="7"/>
      <c r="QKM3" s="7"/>
      <c r="QKN3" s="7"/>
      <c r="QKO3" s="7"/>
      <c r="QKP3" s="7"/>
      <c r="QKQ3" s="7"/>
      <c r="QKR3" s="7"/>
      <c r="QKS3" s="7"/>
      <c r="QKT3" s="7"/>
      <c r="QKU3" s="7"/>
      <c r="QKV3" s="7"/>
      <c r="QKW3" s="7"/>
      <c r="QKX3" s="7"/>
      <c r="QKY3" s="7"/>
      <c r="QKZ3" s="7"/>
      <c r="QLA3" s="7"/>
      <c r="QLB3" s="7"/>
      <c r="QLC3" s="7"/>
      <c r="QLD3" s="7"/>
      <c r="QLE3" s="7"/>
      <c r="QLF3" s="7"/>
      <c r="QLG3" s="7"/>
      <c r="QLH3" s="7"/>
      <c r="QLI3" s="7"/>
      <c r="QLJ3" s="7"/>
      <c r="QLK3" s="7"/>
      <c r="QLL3" s="7"/>
      <c r="QLM3" s="7"/>
      <c r="QLN3" s="7"/>
      <c r="QLO3" s="7"/>
      <c r="QLP3" s="7"/>
      <c r="QLQ3" s="7"/>
      <c r="QLR3" s="7"/>
      <c r="QLS3" s="7"/>
      <c r="QLT3" s="7"/>
      <c r="QLU3" s="7"/>
      <c r="QLV3" s="7"/>
      <c r="QLW3" s="7"/>
      <c r="QLX3" s="7"/>
      <c r="QLY3" s="7"/>
      <c r="QLZ3" s="7"/>
      <c r="QMA3" s="7"/>
      <c r="QMB3" s="7"/>
      <c r="QMC3" s="7"/>
      <c r="QMD3" s="7"/>
      <c r="QME3" s="7"/>
      <c r="QMF3" s="7"/>
      <c r="QMG3" s="7"/>
      <c r="QMH3" s="7"/>
      <c r="QMI3" s="7"/>
      <c r="QMJ3" s="7"/>
      <c r="QMK3" s="7"/>
      <c r="QML3" s="7"/>
      <c r="QMM3" s="7"/>
      <c r="QMN3" s="7"/>
      <c r="QMO3" s="7"/>
      <c r="QMP3" s="7"/>
      <c r="QMQ3" s="7"/>
      <c r="QMR3" s="7"/>
      <c r="QMS3" s="7"/>
      <c r="QMT3" s="7"/>
      <c r="QMU3" s="7"/>
      <c r="QMV3" s="7"/>
      <c r="QMW3" s="7"/>
      <c r="QMX3" s="7"/>
      <c r="QMY3" s="7"/>
      <c r="QMZ3" s="7"/>
      <c r="QNA3" s="7"/>
      <c r="QNB3" s="7"/>
      <c r="QNC3" s="7"/>
      <c r="QND3" s="7"/>
      <c r="QNE3" s="7"/>
      <c r="QNF3" s="7"/>
      <c r="QNG3" s="7"/>
      <c r="QNH3" s="7"/>
      <c r="QNI3" s="7"/>
      <c r="QNJ3" s="7"/>
      <c r="QNK3" s="7"/>
      <c r="QNL3" s="7"/>
      <c r="QNM3" s="7"/>
      <c r="QNN3" s="7"/>
      <c r="QNO3" s="7"/>
      <c r="QNP3" s="7"/>
      <c r="QNQ3" s="7"/>
      <c r="QNR3" s="7"/>
      <c r="QNS3" s="7"/>
      <c r="QNT3" s="7"/>
      <c r="QNU3" s="7"/>
      <c r="QNV3" s="7"/>
      <c r="QNW3" s="7"/>
      <c r="QNX3" s="7"/>
      <c r="QNY3" s="7"/>
      <c r="QNZ3" s="7"/>
      <c r="QOA3" s="7"/>
      <c r="QOB3" s="7"/>
      <c r="QOC3" s="7"/>
      <c r="QOD3" s="7"/>
      <c r="QOE3" s="7"/>
      <c r="QOF3" s="7"/>
      <c r="QOG3" s="7"/>
      <c r="QOH3" s="7"/>
      <c r="QOI3" s="7"/>
      <c r="QOJ3" s="7"/>
      <c r="QOK3" s="7"/>
      <c r="QOL3" s="7"/>
      <c r="QOM3" s="7"/>
      <c r="QON3" s="7"/>
      <c r="QOO3" s="7"/>
      <c r="QOP3" s="7"/>
      <c r="QOQ3" s="7"/>
      <c r="QOR3" s="7"/>
      <c r="QOS3" s="7"/>
      <c r="QOT3" s="7"/>
      <c r="QOU3" s="7"/>
      <c r="QOV3" s="7"/>
      <c r="QOW3" s="7"/>
      <c r="QOX3" s="7"/>
      <c r="QOY3" s="7"/>
      <c r="QOZ3" s="7"/>
      <c r="QPA3" s="7"/>
      <c r="QPB3" s="7"/>
      <c r="QPC3" s="7"/>
      <c r="QPD3" s="7"/>
      <c r="QPE3" s="7"/>
      <c r="QPF3" s="7"/>
      <c r="QPG3" s="7"/>
      <c r="QPH3" s="7"/>
      <c r="QPI3" s="7"/>
      <c r="QPJ3" s="7"/>
      <c r="QPK3" s="7"/>
      <c r="QPL3" s="7"/>
      <c r="QPM3" s="7"/>
      <c r="QPN3" s="7"/>
      <c r="QPO3" s="7"/>
      <c r="QPP3" s="7"/>
      <c r="QPQ3" s="7"/>
      <c r="QPR3" s="7"/>
      <c r="QPS3" s="7"/>
      <c r="QPT3" s="7"/>
      <c r="QPU3" s="7"/>
      <c r="QPV3" s="7"/>
      <c r="QPW3" s="7"/>
      <c r="QPX3" s="7"/>
      <c r="QPY3" s="7"/>
      <c r="QPZ3" s="7"/>
      <c r="QQA3" s="7"/>
      <c r="QQB3" s="7"/>
      <c r="QQC3" s="7"/>
      <c r="QQD3" s="7"/>
      <c r="QQE3" s="7"/>
      <c r="QQF3" s="7"/>
      <c r="QQG3" s="7"/>
      <c r="QQH3" s="7"/>
      <c r="QQI3" s="7"/>
      <c r="QQJ3" s="7"/>
      <c r="QQK3" s="7"/>
      <c r="QQL3" s="7"/>
      <c r="QQM3" s="7"/>
      <c r="QQN3" s="7"/>
      <c r="QQO3" s="7"/>
      <c r="QQP3" s="7"/>
      <c r="QQQ3" s="7"/>
      <c r="QQR3" s="7"/>
      <c r="QQS3" s="7"/>
      <c r="QQT3" s="7"/>
      <c r="QQU3" s="7"/>
      <c r="QQV3" s="7"/>
      <c r="QQW3" s="7"/>
      <c r="QQX3" s="7"/>
      <c r="QQY3" s="7"/>
      <c r="QQZ3" s="7"/>
      <c r="QRA3" s="7"/>
      <c r="QRB3" s="7"/>
      <c r="QRC3" s="7"/>
      <c r="QRD3" s="7"/>
      <c r="QRE3" s="7"/>
      <c r="QRF3" s="7"/>
      <c r="QRG3" s="7"/>
      <c r="QRH3" s="7"/>
      <c r="QRI3" s="7"/>
      <c r="QRJ3" s="7"/>
      <c r="QRK3" s="7"/>
      <c r="QRL3" s="7"/>
      <c r="QRM3" s="7"/>
      <c r="QRN3" s="7"/>
      <c r="QRO3" s="7"/>
      <c r="QRP3" s="7"/>
      <c r="QRQ3" s="7"/>
      <c r="QRR3" s="7"/>
      <c r="QRS3" s="7"/>
      <c r="QRT3" s="7"/>
      <c r="QRU3" s="7"/>
      <c r="QRV3" s="7"/>
      <c r="QRW3" s="7"/>
      <c r="QRX3" s="7"/>
      <c r="QRY3" s="7"/>
      <c r="QRZ3" s="7"/>
      <c r="QSA3" s="7"/>
      <c r="QSB3" s="7"/>
      <c r="QSC3" s="7"/>
      <c r="QSD3" s="7"/>
      <c r="QSE3" s="7"/>
      <c r="QSF3" s="7"/>
      <c r="QSG3" s="7"/>
      <c r="QSH3" s="7"/>
      <c r="QSI3" s="7"/>
      <c r="QSJ3" s="7"/>
      <c r="QSK3" s="7"/>
      <c r="QSL3" s="7"/>
      <c r="QSM3" s="7"/>
      <c r="QSN3" s="7"/>
      <c r="QSO3" s="7"/>
      <c r="QSP3" s="7"/>
      <c r="QSQ3" s="7"/>
      <c r="QSR3" s="7"/>
      <c r="QSS3" s="7"/>
      <c r="QST3" s="7"/>
      <c r="QSU3" s="7"/>
      <c r="QSV3" s="7"/>
      <c r="QSW3" s="7"/>
      <c r="QSX3" s="7"/>
      <c r="QSY3" s="7"/>
      <c r="QSZ3" s="7"/>
      <c r="QTA3" s="7"/>
      <c r="QTB3" s="7"/>
      <c r="QTC3" s="7"/>
      <c r="QTD3" s="7"/>
      <c r="QTE3" s="7"/>
      <c r="QTF3" s="7"/>
      <c r="QTG3" s="7"/>
      <c r="QTH3" s="7"/>
      <c r="QTI3" s="7"/>
      <c r="QTJ3" s="7"/>
      <c r="QTK3" s="7"/>
      <c r="QTL3" s="7"/>
      <c r="QTM3" s="7"/>
      <c r="QTN3" s="7"/>
      <c r="QTO3" s="7"/>
      <c r="QTP3" s="7"/>
      <c r="QTQ3" s="7"/>
      <c r="QTR3" s="7"/>
      <c r="QTS3" s="7"/>
      <c r="QTT3" s="7"/>
      <c r="QTU3" s="7"/>
      <c r="QTV3" s="7"/>
      <c r="QTW3" s="7"/>
      <c r="QTX3" s="7"/>
      <c r="QTY3" s="7"/>
      <c r="QTZ3" s="7"/>
      <c r="QUA3" s="7"/>
      <c r="QUB3" s="7"/>
      <c r="QUC3" s="7"/>
      <c r="QUD3" s="7"/>
      <c r="QUE3" s="7"/>
      <c r="QUF3" s="7"/>
      <c r="QUG3" s="7"/>
      <c r="QUH3" s="7"/>
      <c r="QUI3" s="7"/>
      <c r="QUJ3" s="7"/>
      <c r="QUK3" s="7"/>
      <c r="QUL3" s="7"/>
      <c r="QUM3" s="7"/>
      <c r="QUN3" s="7"/>
      <c r="QUO3" s="7"/>
      <c r="QUP3" s="7"/>
      <c r="QUQ3" s="7"/>
      <c r="QUR3" s="7"/>
      <c r="QUS3" s="7"/>
      <c r="QUT3" s="7"/>
      <c r="QUU3" s="7"/>
      <c r="QUV3" s="7"/>
      <c r="QUW3" s="7"/>
      <c r="QUX3" s="7"/>
      <c r="QUY3" s="7"/>
      <c r="QUZ3" s="7"/>
      <c r="QVA3" s="7"/>
      <c r="QVB3" s="7"/>
      <c r="QVC3" s="7"/>
      <c r="QVD3" s="7"/>
      <c r="QVE3" s="7"/>
      <c r="QVF3" s="7"/>
      <c r="QVG3" s="7"/>
      <c r="QVH3" s="7"/>
      <c r="QVI3" s="7"/>
      <c r="QVJ3" s="7"/>
      <c r="QVK3" s="7"/>
      <c r="QVL3" s="7"/>
      <c r="QVM3" s="7"/>
      <c r="QVN3" s="7"/>
      <c r="QVO3" s="7"/>
      <c r="QVP3" s="7"/>
      <c r="QVQ3" s="7"/>
      <c r="QVR3" s="7"/>
      <c r="QVS3" s="7"/>
      <c r="QVT3" s="7"/>
      <c r="QVU3" s="7"/>
      <c r="QVV3" s="7"/>
      <c r="QVW3" s="7"/>
      <c r="QVX3" s="7"/>
      <c r="QVY3" s="7"/>
      <c r="QVZ3" s="7"/>
      <c r="QWA3" s="7"/>
      <c r="QWB3" s="7"/>
      <c r="QWC3" s="7"/>
      <c r="QWD3" s="7"/>
      <c r="QWE3" s="7"/>
      <c r="QWF3" s="7"/>
      <c r="QWG3" s="7"/>
      <c r="QWH3" s="7"/>
      <c r="QWI3" s="7"/>
      <c r="QWJ3" s="7"/>
      <c r="QWK3" s="7"/>
      <c r="QWL3" s="7"/>
      <c r="QWM3" s="7"/>
      <c r="QWN3" s="7"/>
      <c r="QWO3" s="7"/>
      <c r="QWP3" s="7"/>
      <c r="QWQ3" s="7"/>
      <c r="QWR3" s="7"/>
      <c r="QWS3" s="7"/>
      <c r="QWT3" s="7"/>
      <c r="QWU3" s="7"/>
      <c r="QWV3" s="7"/>
      <c r="QWW3" s="7"/>
      <c r="QWX3" s="7"/>
      <c r="QWY3" s="7"/>
      <c r="QWZ3" s="7"/>
      <c r="QXA3" s="7"/>
      <c r="QXB3" s="7"/>
      <c r="QXC3" s="7"/>
      <c r="QXD3" s="7"/>
      <c r="QXE3" s="7"/>
      <c r="QXF3" s="7"/>
      <c r="QXG3" s="7"/>
      <c r="QXH3" s="7"/>
      <c r="QXI3" s="7"/>
      <c r="QXJ3" s="7"/>
      <c r="QXK3" s="7"/>
      <c r="QXL3" s="7"/>
      <c r="QXM3" s="7"/>
      <c r="QXN3" s="7"/>
      <c r="QXO3" s="7"/>
      <c r="QXP3" s="7"/>
      <c r="QXQ3" s="7"/>
      <c r="QXR3" s="7"/>
      <c r="QXS3" s="7"/>
      <c r="QXT3" s="7"/>
      <c r="QXU3" s="7"/>
      <c r="QXV3" s="7"/>
      <c r="QXW3" s="7"/>
      <c r="QXX3" s="7"/>
      <c r="QXY3" s="7"/>
      <c r="QXZ3" s="7"/>
      <c r="QYA3" s="7"/>
      <c r="QYB3" s="7"/>
      <c r="QYC3" s="7"/>
      <c r="QYD3" s="7"/>
      <c r="QYE3" s="7"/>
      <c r="QYF3" s="7"/>
      <c r="QYG3" s="7"/>
      <c r="QYH3" s="7"/>
      <c r="QYI3" s="7"/>
      <c r="QYJ3" s="7"/>
      <c r="QYK3" s="7"/>
      <c r="QYL3" s="7"/>
      <c r="QYM3" s="7"/>
      <c r="QYN3" s="7"/>
      <c r="QYO3" s="7"/>
      <c r="QYP3" s="7"/>
      <c r="QYQ3" s="7"/>
      <c r="QYR3" s="7"/>
      <c r="QYS3" s="7"/>
      <c r="QYT3" s="7"/>
      <c r="QYU3" s="7"/>
      <c r="QYV3" s="7"/>
      <c r="QYW3" s="7"/>
      <c r="QYX3" s="7"/>
      <c r="QYY3" s="7"/>
      <c r="QYZ3" s="7"/>
      <c r="QZA3" s="7"/>
      <c r="QZB3" s="7"/>
      <c r="QZC3" s="7"/>
      <c r="QZD3" s="7"/>
      <c r="QZE3" s="7"/>
      <c r="QZF3" s="7"/>
      <c r="QZG3" s="7"/>
      <c r="QZH3" s="7"/>
      <c r="QZI3" s="7"/>
      <c r="QZJ3" s="7"/>
      <c r="QZK3" s="7"/>
      <c r="QZL3" s="7"/>
      <c r="QZM3" s="7"/>
      <c r="QZN3" s="7"/>
      <c r="QZO3" s="7"/>
      <c r="QZP3" s="7"/>
      <c r="QZQ3" s="7"/>
      <c r="QZR3" s="7"/>
      <c r="QZS3" s="7"/>
      <c r="QZT3" s="7"/>
      <c r="QZU3" s="7"/>
      <c r="QZV3" s="7"/>
      <c r="QZW3" s="7"/>
      <c r="QZX3" s="7"/>
      <c r="QZY3" s="7"/>
      <c r="QZZ3" s="7"/>
      <c r="RAA3" s="7"/>
      <c r="RAB3" s="7"/>
      <c r="RAC3" s="7"/>
      <c r="RAD3" s="7"/>
      <c r="RAE3" s="7"/>
      <c r="RAF3" s="7"/>
      <c r="RAG3" s="7"/>
      <c r="RAH3" s="7"/>
      <c r="RAI3" s="7"/>
      <c r="RAJ3" s="7"/>
      <c r="RAK3" s="7"/>
      <c r="RAL3" s="7"/>
      <c r="RAM3" s="7"/>
      <c r="RAN3" s="7"/>
      <c r="RAO3" s="7"/>
      <c r="RAP3" s="7"/>
      <c r="RAQ3" s="7"/>
      <c r="RAR3" s="7"/>
      <c r="RAS3" s="7"/>
      <c r="RAT3" s="7"/>
      <c r="RAU3" s="7"/>
      <c r="RAV3" s="7"/>
      <c r="RAW3" s="7"/>
      <c r="RAX3" s="7"/>
      <c r="RAY3" s="7"/>
      <c r="RAZ3" s="7"/>
      <c r="RBA3" s="7"/>
      <c r="RBB3" s="7"/>
      <c r="RBC3" s="7"/>
      <c r="RBD3" s="7"/>
      <c r="RBE3" s="7"/>
      <c r="RBF3" s="7"/>
      <c r="RBG3" s="7"/>
      <c r="RBH3" s="7"/>
      <c r="RBI3" s="7"/>
      <c r="RBJ3" s="7"/>
      <c r="RBK3" s="7"/>
      <c r="RBL3" s="7"/>
      <c r="RBM3" s="7"/>
      <c r="RBN3" s="7"/>
      <c r="RBO3" s="7"/>
      <c r="RBP3" s="7"/>
      <c r="RBQ3" s="7"/>
      <c r="RBR3" s="7"/>
      <c r="RBS3" s="7"/>
      <c r="RBT3" s="7"/>
      <c r="RBU3" s="7"/>
      <c r="RBV3" s="7"/>
      <c r="RBW3" s="7"/>
      <c r="RBX3" s="7"/>
      <c r="RBY3" s="7"/>
      <c r="RBZ3" s="7"/>
      <c r="RCA3" s="7"/>
      <c r="RCB3" s="7"/>
      <c r="RCC3" s="7"/>
      <c r="RCD3" s="7"/>
      <c r="RCE3" s="7"/>
      <c r="RCF3" s="7"/>
      <c r="RCG3" s="7"/>
      <c r="RCH3" s="7"/>
      <c r="RCI3" s="7"/>
      <c r="RCJ3" s="7"/>
      <c r="RCK3" s="7"/>
      <c r="RCL3" s="7"/>
      <c r="RCM3" s="7"/>
      <c r="RCN3" s="7"/>
      <c r="RCO3" s="7"/>
      <c r="RCP3" s="7"/>
      <c r="RCQ3" s="7"/>
      <c r="RCR3" s="7"/>
      <c r="RCS3" s="7"/>
      <c r="RCT3" s="7"/>
      <c r="RCU3" s="7"/>
      <c r="RCV3" s="7"/>
      <c r="RCW3" s="7"/>
      <c r="RCX3" s="7"/>
      <c r="RCY3" s="7"/>
      <c r="RCZ3" s="7"/>
      <c r="RDA3" s="7"/>
      <c r="RDB3" s="7"/>
      <c r="RDC3" s="7"/>
      <c r="RDD3" s="7"/>
      <c r="RDE3" s="7"/>
      <c r="RDF3" s="7"/>
      <c r="RDG3" s="7"/>
      <c r="RDH3" s="7"/>
      <c r="RDI3" s="7"/>
      <c r="RDJ3" s="7"/>
      <c r="RDK3" s="7"/>
      <c r="RDL3" s="7"/>
      <c r="RDM3" s="7"/>
      <c r="RDN3" s="7"/>
      <c r="RDO3" s="7"/>
      <c r="RDP3" s="7"/>
      <c r="RDQ3" s="7"/>
      <c r="RDR3" s="7"/>
      <c r="RDS3" s="7"/>
      <c r="RDT3" s="7"/>
      <c r="RDU3" s="7"/>
      <c r="RDV3" s="7"/>
      <c r="RDW3" s="7"/>
      <c r="RDX3" s="7"/>
      <c r="RDY3" s="7"/>
      <c r="RDZ3" s="7"/>
      <c r="REA3" s="7"/>
      <c r="REB3" s="7"/>
      <c r="REC3" s="7"/>
      <c r="RED3" s="7"/>
      <c r="REE3" s="7"/>
      <c r="REF3" s="7"/>
      <c r="REG3" s="7"/>
      <c r="REH3" s="7"/>
      <c r="REI3" s="7"/>
      <c r="REJ3" s="7"/>
      <c r="REK3" s="7"/>
      <c r="REL3" s="7"/>
      <c r="REM3" s="7"/>
      <c r="REN3" s="7"/>
      <c r="REO3" s="7"/>
      <c r="REP3" s="7"/>
      <c r="REQ3" s="7"/>
      <c r="RER3" s="7"/>
      <c r="RES3" s="7"/>
      <c r="RET3" s="7"/>
      <c r="REU3" s="7"/>
      <c r="REV3" s="7"/>
      <c r="REW3" s="7"/>
      <c r="REX3" s="7"/>
      <c r="REY3" s="7"/>
      <c r="REZ3" s="7"/>
      <c r="RFA3" s="7"/>
      <c r="RFB3" s="7"/>
      <c r="RFC3" s="7"/>
      <c r="RFD3" s="7"/>
      <c r="RFE3" s="7"/>
      <c r="RFF3" s="7"/>
      <c r="RFG3" s="7"/>
      <c r="RFH3" s="7"/>
      <c r="RFI3" s="7"/>
      <c r="RFJ3" s="7"/>
      <c r="RFK3" s="7"/>
      <c r="RFL3" s="7"/>
      <c r="RFM3" s="7"/>
      <c r="RFN3" s="7"/>
      <c r="RFO3" s="7"/>
      <c r="RFP3" s="7"/>
      <c r="RFQ3" s="7"/>
      <c r="RFR3" s="7"/>
      <c r="RFS3" s="7"/>
      <c r="RFT3" s="7"/>
      <c r="RFU3" s="7"/>
      <c r="RFV3" s="7"/>
      <c r="RFW3" s="7"/>
      <c r="RFX3" s="7"/>
      <c r="RFY3" s="7"/>
      <c r="RFZ3" s="7"/>
      <c r="RGA3" s="7"/>
      <c r="RGB3" s="7"/>
      <c r="RGC3" s="7"/>
      <c r="RGD3" s="7"/>
      <c r="RGE3" s="7"/>
      <c r="RGF3" s="7"/>
      <c r="RGG3" s="7"/>
      <c r="RGH3" s="7"/>
      <c r="RGI3" s="7"/>
      <c r="RGJ3" s="7"/>
      <c r="RGK3" s="7"/>
      <c r="RGL3" s="7"/>
      <c r="RGM3" s="7"/>
      <c r="RGN3" s="7"/>
      <c r="RGO3" s="7"/>
      <c r="RGP3" s="7"/>
      <c r="RGQ3" s="7"/>
      <c r="RGR3" s="7"/>
      <c r="RGS3" s="7"/>
      <c r="RGT3" s="7"/>
      <c r="RGU3" s="7"/>
      <c r="RGV3" s="7"/>
      <c r="RGW3" s="7"/>
      <c r="RGX3" s="7"/>
      <c r="RGY3" s="7"/>
      <c r="RGZ3" s="7"/>
      <c r="RHA3" s="7"/>
      <c r="RHB3" s="7"/>
      <c r="RHC3" s="7"/>
      <c r="RHD3" s="7"/>
      <c r="RHE3" s="7"/>
      <c r="RHF3" s="7"/>
      <c r="RHG3" s="7"/>
      <c r="RHH3" s="7"/>
      <c r="RHI3" s="7"/>
      <c r="RHJ3" s="7"/>
      <c r="RHK3" s="7"/>
      <c r="RHL3" s="7"/>
      <c r="RHM3" s="7"/>
      <c r="RHN3" s="7"/>
      <c r="RHO3" s="7"/>
      <c r="RHP3" s="7"/>
      <c r="RHQ3" s="7"/>
      <c r="RHR3" s="7"/>
      <c r="RHS3" s="7"/>
      <c r="RHT3" s="7"/>
      <c r="RHU3" s="7"/>
      <c r="RHV3" s="7"/>
      <c r="RHW3" s="7"/>
      <c r="RHX3" s="7"/>
      <c r="RHY3" s="7"/>
      <c r="RHZ3" s="7"/>
      <c r="RIA3" s="7"/>
      <c r="RIB3" s="7"/>
      <c r="RIC3" s="7"/>
      <c r="RID3" s="7"/>
      <c r="RIE3" s="7"/>
      <c r="RIF3" s="7"/>
      <c r="RIG3" s="7"/>
      <c r="RIH3" s="7"/>
      <c r="RII3" s="7"/>
      <c r="RIJ3" s="7"/>
      <c r="RIK3" s="7"/>
      <c r="RIL3" s="7"/>
      <c r="RIM3" s="7"/>
      <c r="RIN3" s="7"/>
      <c r="RIO3" s="7"/>
      <c r="RIP3" s="7"/>
      <c r="RIQ3" s="7"/>
      <c r="RIR3" s="7"/>
      <c r="RIS3" s="7"/>
      <c r="RIT3" s="7"/>
      <c r="RIU3" s="7"/>
      <c r="RIV3" s="7"/>
      <c r="RIW3" s="7"/>
      <c r="RIX3" s="7"/>
      <c r="RIY3" s="7"/>
      <c r="RIZ3" s="7"/>
      <c r="RJA3" s="7"/>
      <c r="RJB3" s="7"/>
      <c r="RJC3" s="7"/>
      <c r="RJD3" s="7"/>
      <c r="RJE3" s="7"/>
      <c r="RJF3" s="7"/>
      <c r="RJG3" s="7"/>
      <c r="RJH3" s="7"/>
      <c r="RJI3" s="7"/>
      <c r="RJJ3" s="7"/>
      <c r="RJK3" s="7"/>
      <c r="RJL3" s="7"/>
      <c r="RJM3" s="7"/>
      <c r="RJN3" s="7"/>
      <c r="RJO3" s="7"/>
      <c r="RJP3" s="7"/>
      <c r="RJQ3" s="7"/>
      <c r="RJR3" s="7"/>
      <c r="RJS3" s="7"/>
      <c r="RJT3" s="7"/>
      <c r="RJU3" s="7"/>
      <c r="RJV3" s="7"/>
      <c r="RJW3" s="7"/>
      <c r="RJX3" s="7"/>
      <c r="RJY3" s="7"/>
      <c r="RJZ3" s="7"/>
      <c r="RKA3" s="7"/>
      <c r="RKB3" s="7"/>
      <c r="RKC3" s="7"/>
      <c r="RKD3" s="7"/>
      <c r="RKE3" s="7"/>
      <c r="RKF3" s="7"/>
      <c r="RKG3" s="7"/>
      <c r="RKH3" s="7"/>
      <c r="RKI3" s="7"/>
      <c r="RKJ3" s="7"/>
      <c r="RKK3" s="7"/>
      <c r="RKL3" s="7"/>
      <c r="RKM3" s="7"/>
      <c r="RKN3" s="7"/>
      <c r="RKO3" s="7"/>
      <c r="RKP3" s="7"/>
      <c r="RKQ3" s="7"/>
      <c r="RKR3" s="7"/>
      <c r="RKS3" s="7"/>
      <c r="RKT3" s="7"/>
      <c r="RKU3" s="7"/>
      <c r="RKV3" s="7"/>
      <c r="RKW3" s="7"/>
      <c r="RKX3" s="7"/>
      <c r="RKY3" s="7"/>
      <c r="RKZ3" s="7"/>
      <c r="RLA3" s="7"/>
      <c r="RLB3" s="7"/>
      <c r="RLC3" s="7"/>
      <c r="RLD3" s="7"/>
      <c r="RLE3" s="7"/>
      <c r="RLF3" s="7"/>
      <c r="RLG3" s="7"/>
      <c r="RLH3" s="7"/>
      <c r="RLI3" s="7"/>
      <c r="RLJ3" s="7"/>
      <c r="RLK3" s="7"/>
      <c r="RLL3" s="7"/>
      <c r="RLM3" s="7"/>
      <c r="RLN3" s="7"/>
      <c r="RLO3" s="7"/>
      <c r="RLP3" s="7"/>
      <c r="RLQ3" s="7"/>
      <c r="RLR3" s="7"/>
      <c r="RLS3" s="7"/>
      <c r="RLT3" s="7"/>
      <c r="RLU3" s="7"/>
      <c r="RLV3" s="7"/>
      <c r="RLW3" s="7"/>
      <c r="RLX3" s="7"/>
      <c r="RLY3" s="7"/>
      <c r="RLZ3" s="7"/>
      <c r="RMA3" s="7"/>
      <c r="RMB3" s="7"/>
      <c r="RMC3" s="7"/>
      <c r="RMD3" s="7"/>
      <c r="RME3" s="7"/>
      <c r="RMF3" s="7"/>
      <c r="RMG3" s="7"/>
      <c r="RMH3" s="7"/>
      <c r="RMI3" s="7"/>
      <c r="RMJ3" s="7"/>
      <c r="RMK3" s="7"/>
      <c r="RML3" s="7"/>
      <c r="RMM3" s="7"/>
      <c r="RMN3" s="7"/>
      <c r="RMO3" s="7"/>
      <c r="RMP3" s="7"/>
      <c r="RMQ3" s="7"/>
      <c r="RMR3" s="7"/>
      <c r="RMS3" s="7"/>
      <c r="RMT3" s="7"/>
      <c r="RMU3" s="7"/>
      <c r="RMV3" s="7"/>
      <c r="RMW3" s="7"/>
      <c r="RMX3" s="7"/>
      <c r="RMY3" s="7"/>
      <c r="RMZ3" s="7"/>
      <c r="RNA3" s="7"/>
      <c r="RNB3" s="7"/>
      <c r="RNC3" s="7"/>
      <c r="RND3" s="7"/>
      <c r="RNE3" s="7"/>
      <c r="RNF3" s="7"/>
      <c r="RNG3" s="7"/>
      <c r="RNH3" s="7"/>
      <c r="RNI3" s="7"/>
      <c r="RNJ3" s="7"/>
      <c r="RNK3" s="7"/>
      <c r="RNL3" s="7"/>
      <c r="RNM3" s="7"/>
      <c r="RNN3" s="7"/>
      <c r="RNO3" s="7"/>
      <c r="RNP3" s="7"/>
      <c r="RNQ3" s="7"/>
      <c r="RNR3" s="7"/>
      <c r="RNS3" s="7"/>
      <c r="RNT3" s="7"/>
      <c r="RNU3" s="7"/>
      <c r="RNV3" s="7"/>
      <c r="RNW3" s="7"/>
      <c r="RNX3" s="7"/>
      <c r="RNY3" s="7"/>
      <c r="RNZ3" s="7"/>
      <c r="ROA3" s="7"/>
      <c r="ROB3" s="7"/>
      <c r="ROC3" s="7"/>
      <c r="ROD3" s="7"/>
      <c r="ROE3" s="7"/>
      <c r="ROF3" s="7"/>
      <c r="ROG3" s="7"/>
      <c r="ROH3" s="7"/>
      <c r="ROI3" s="7"/>
      <c r="ROJ3" s="7"/>
      <c r="ROK3" s="7"/>
      <c r="ROL3" s="7"/>
      <c r="ROM3" s="7"/>
      <c r="RON3" s="7"/>
      <c r="ROO3" s="7"/>
      <c r="ROP3" s="7"/>
      <c r="ROQ3" s="7"/>
      <c r="ROR3" s="7"/>
      <c r="ROS3" s="7"/>
      <c r="ROT3" s="7"/>
      <c r="ROU3" s="7"/>
      <c r="ROV3" s="7"/>
      <c r="ROW3" s="7"/>
      <c r="ROX3" s="7"/>
      <c r="ROY3" s="7"/>
      <c r="ROZ3" s="7"/>
      <c r="RPA3" s="7"/>
      <c r="RPB3" s="7"/>
      <c r="RPC3" s="7"/>
      <c r="RPD3" s="7"/>
      <c r="RPE3" s="7"/>
      <c r="RPF3" s="7"/>
      <c r="RPG3" s="7"/>
      <c r="RPH3" s="7"/>
      <c r="RPI3" s="7"/>
      <c r="RPJ3" s="7"/>
      <c r="RPK3" s="7"/>
      <c r="RPL3" s="7"/>
      <c r="RPM3" s="7"/>
      <c r="RPN3" s="7"/>
      <c r="RPO3" s="7"/>
      <c r="RPP3" s="7"/>
      <c r="RPQ3" s="7"/>
      <c r="RPR3" s="7"/>
      <c r="RPS3" s="7"/>
      <c r="RPT3" s="7"/>
      <c r="RPU3" s="7"/>
      <c r="RPV3" s="7"/>
      <c r="RPW3" s="7"/>
      <c r="RPX3" s="7"/>
      <c r="RPY3" s="7"/>
      <c r="RPZ3" s="7"/>
      <c r="RQA3" s="7"/>
      <c r="RQB3" s="7"/>
      <c r="RQC3" s="7"/>
      <c r="RQD3" s="7"/>
      <c r="RQE3" s="7"/>
      <c r="RQF3" s="7"/>
      <c r="RQG3" s="7"/>
      <c r="RQH3" s="7"/>
      <c r="RQI3" s="7"/>
      <c r="RQJ3" s="7"/>
      <c r="RQK3" s="7"/>
      <c r="RQL3" s="7"/>
      <c r="RQM3" s="7"/>
      <c r="RQN3" s="7"/>
      <c r="RQO3" s="7"/>
      <c r="RQP3" s="7"/>
      <c r="RQQ3" s="7"/>
      <c r="RQR3" s="7"/>
      <c r="RQS3" s="7"/>
      <c r="RQT3" s="7"/>
      <c r="RQU3" s="7"/>
      <c r="RQV3" s="7"/>
      <c r="RQW3" s="7"/>
      <c r="RQX3" s="7"/>
      <c r="RQY3" s="7"/>
      <c r="RQZ3" s="7"/>
      <c r="RRA3" s="7"/>
      <c r="RRB3" s="7"/>
      <c r="RRC3" s="7"/>
      <c r="RRD3" s="7"/>
      <c r="RRE3" s="7"/>
      <c r="RRF3" s="7"/>
      <c r="RRG3" s="7"/>
      <c r="RRH3" s="7"/>
      <c r="RRI3" s="7"/>
      <c r="RRJ3" s="7"/>
      <c r="RRK3" s="7"/>
      <c r="RRL3" s="7"/>
      <c r="RRM3" s="7"/>
      <c r="RRN3" s="7"/>
      <c r="RRO3" s="7"/>
      <c r="RRP3" s="7"/>
      <c r="RRQ3" s="7"/>
      <c r="RRR3" s="7"/>
      <c r="RRS3" s="7"/>
      <c r="RRT3" s="7"/>
      <c r="RRU3" s="7"/>
      <c r="RRV3" s="7"/>
      <c r="RRW3" s="7"/>
      <c r="RRX3" s="7"/>
      <c r="RRY3" s="7"/>
      <c r="RRZ3" s="7"/>
      <c r="RSA3" s="7"/>
      <c r="RSB3" s="7"/>
      <c r="RSC3" s="7"/>
      <c r="RSD3" s="7"/>
      <c r="RSE3" s="7"/>
      <c r="RSF3" s="7"/>
      <c r="RSG3" s="7"/>
      <c r="RSH3" s="7"/>
      <c r="RSI3" s="7"/>
      <c r="RSJ3" s="7"/>
      <c r="RSK3" s="7"/>
      <c r="RSL3" s="7"/>
      <c r="RSM3" s="7"/>
      <c r="RSN3" s="7"/>
      <c r="RSO3" s="7"/>
      <c r="RSP3" s="7"/>
      <c r="RSQ3" s="7"/>
      <c r="RSR3" s="7"/>
      <c r="RSS3" s="7"/>
      <c r="RST3" s="7"/>
      <c r="RSU3" s="7"/>
      <c r="RSV3" s="7"/>
      <c r="RSW3" s="7"/>
      <c r="RSX3" s="7"/>
      <c r="RSY3" s="7"/>
      <c r="RSZ3" s="7"/>
      <c r="RTA3" s="7"/>
      <c r="RTB3" s="7"/>
      <c r="RTC3" s="7"/>
      <c r="RTD3" s="7"/>
      <c r="RTE3" s="7"/>
      <c r="RTF3" s="7"/>
      <c r="RTG3" s="7"/>
      <c r="RTH3" s="7"/>
      <c r="RTI3" s="7"/>
      <c r="RTJ3" s="7"/>
      <c r="RTK3" s="7"/>
      <c r="RTL3" s="7"/>
      <c r="RTM3" s="7"/>
      <c r="RTN3" s="7"/>
      <c r="RTO3" s="7"/>
      <c r="RTP3" s="7"/>
      <c r="RTQ3" s="7"/>
      <c r="RTR3" s="7"/>
      <c r="RTS3" s="7"/>
      <c r="RTT3" s="7"/>
      <c r="RTU3" s="7"/>
      <c r="RTV3" s="7"/>
      <c r="RTW3" s="7"/>
      <c r="RTX3" s="7"/>
      <c r="RTY3" s="7"/>
      <c r="RTZ3" s="7"/>
      <c r="RUA3" s="7"/>
      <c r="RUB3" s="7"/>
      <c r="RUC3" s="7"/>
      <c r="RUD3" s="7"/>
      <c r="RUE3" s="7"/>
      <c r="RUF3" s="7"/>
      <c r="RUG3" s="7"/>
      <c r="RUH3" s="7"/>
      <c r="RUI3" s="7"/>
      <c r="RUJ3" s="7"/>
      <c r="RUK3" s="7"/>
      <c r="RUL3" s="7"/>
      <c r="RUM3" s="7"/>
      <c r="RUN3" s="7"/>
      <c r="RUO3" s="7"/>
      <c r="RUP3" s="7"/>
      <c r="RUQ3" s="7"/>
      <c r="RUR3" s="7"/>
      <c r="RUS3" s="7"/>
      <c r="RUT3" s="7"/>
      <c r="RUU3" s="7"/>
      <c r="RUV3" s="7"/>
      <c r="RUW3" s="7"/>
      <c r="RUX3" s="7"/>
      <c r="RUY3" s="7"/>
      <c r="RUZ3" s="7"/>
      <c r="RVA3" s="7"/>
      <c r="RVB3" s="7"/>
      <c r="RVC3" s="7"/>
      <c r="RVD3" s="7"/>
      <c r="RVE3" s="7"/>
      <c r="RVF3" s="7"/>
      <c r="RVG3" s="7"/>
      <c r="RVH3" s="7"/>
      <c r="RVI3" s="7"/>
      <c r="RVJ3" s="7"/>
      <c r="RVK3" s="7"/>
      <c r="RVL3" s="7"/>
      <c r="RVM3" s="7"/>
      <c r="RVN3" s="7"/>
      <c r="RVO3" s="7"/>
      <c r="RVP3" s="7"/>
      <c r="RVQ3" s="7"/>
      <c r="RVR3" s="7"/>
      <c r="RVS3" s="7"/>
      <c r="RVT3" s="7"/>
      <c r="RVU3" s="7"/>
      <c r="RVV3" s="7"/>
      <c r="RVW3" s="7"/>
      <c r="RVX3" s="7"/>
      <c r="RVY3" s="7"/>
      <c r="RVZ3" s="7"/>
      <c r="RWA3" s="7"/>
      <c r="RWB3" s="7"/>
      <c r="RWC3" s="7"/>
      <c r="RWD3" s="7"/>
      <c r="RWE3" s="7"/>
      <c r="RWF3" s="7"/>
      <c r="RWG3" s="7"/>
      <c r="RWH3" s="7"/>
      <c r="RWI3" s="7"/>
      <c r="RWJ3" s="7"/>
      <c r="RWK3" s="7"/>
      <c r="RWL3" s="7"/>
      <c r="RWM3" s="7"/>
      <c r="RWN3" s="7"/>
      <c r="RWO3" s="7"/>
      <c r="RWP3" s="7"/>
      <c r="RWQ3" s="7"/>
      <c r="RWR3" s="7"/>
      <c r="RWS3" s="7"/>
      <c r="RWT3" s="7"/>
      <c r="RWU3" s="7"/>
      <c r="RWV3" s="7"/>
      <c r="RWW3" s="7"/>
      <c r="RWX3" s="7"/>
      <c r="RWY3" s="7"/>
      <c r="RWZ3" s="7"/>
      <c r="RXA3" s="7"/>
      <c r="RXB3" s="7"/>
      <c r="RXC3" s="7"/>
      <c r="RXD3" s="7"/>
      <c r="RXE3" s="7"/>
      <c r="RXF3" s="7"/>
      <c r="RXG3" s="7"/>
      <c r="RXH3" s="7"/>
      <c r="RXI3" s="7"/>
      <c r="RXJ3" s="7"/>
      <c r="RXK3" s="7"/>
      <c r="RXL3" s="7"/>
      <c r="RXM3" s="7"/>
      <c r="RXN3" s="7"/>
      <c r="RXO3" s="7"/>
      <c r="RXP3" s="7"/>
      <c r="RXQ3" s="7"/>
      <c r="RXR3" s="7"/>
      <c r="RXS3" s="7"/>
      <c r="RXT3" s="7"/>
      <c r="RXU3" s="7"/>
      <c r="RXV3" s="7"/>
      <c r="RXW3" s="7"/>
      <c r="RXX3" s="7"/>
      <c r="RXY3" s="7"/>
      <c r="RXZ3" s="7"/>
      <c r="RYA3" s="7"/>
      <c r="RYB3" s="7"/>
      <c r="RYC3" s="7"/>
      <c r="RYD3" s="7"/>
      <c r="RYE3" s="7"/>
      <c r="RYF3" s="7"/>
      <c r="RYG3" s="7"/>
      <c r="RYH3" s="7"/>
      <c r="RYI3" s="7"/>
      <c r="RYJ3" s="7"/>
      <c r="RYK3" s="7"/>
      <c r="RYL3" s="7"/>
      <c r="RYM3" s="7"/>
      <c r="RYN3" s="7"/>
      <c r="RYO3" s="7"/>
      <c r="RYP3" s="7"/>
      <c r="RYQ3" s="7"/>
      <c r="RYR3" s="7"/>
      <c r="RYS3" s="7"/>
      <c r="RYT3" s="7"/>
      <c r="RYU3" s="7"/>
      <c r="RYV3" s="7"/>
      <c r="RYW3" s="7"/>
      <c r="RYX3" s="7"/>
      <c r="RYY3" s="7"/>
      <c r="RYZ3" s="7"/>
      <c r="RZA3" s="7"/>
      <c r="RZB3" s="7"/>
      <c r="RZC3" s="7"/>
      <c r="RZD3" s="7"/>
      <c r="RZE3" s="7"/>
      <c r="RZF3" s="7"/>
      <c r="RZG3" s="7"/>
      <c r="RZH3" s="7"/>
      <c r="RZI3" s="7"/>
      <c r="RZJ3" s="7"/>
      <c r="RZK3" s="7"/>
      <c r="RZL3" s="7"/>
      <c r="RZM3" s="7"/>
      <c r="RZN3" s="7"/>
      <c r="RZO3" s="7"/>
      <c r="RZP3" s="7"/>
      <c r="RZQ3" s="7"/>
      <c r="RZR3" s="7"/>
      <c r="RZS3" s="7"/>
      <c r="RZT3" s="7"/>
      <c r="RZU3" s="7"/>
      <c r="RZV3" s="7"/>
      <c r="RZW3" s="7"/>
      <c r="RZX3" s="7"/>
      <c r="RZY3" s="7"/>
      <c r="RZZ3" s="7"/>
      <c r="SAA3" s="7"/>
      <c r="SAB3" s="7"/>
      <c r="SAC3" s="7"/>
      <c r="SAD3" s="7"/>
      <c r="SAE3" s="7"/>
      <c r="SAF3" s="7"/>
      <c r="SAG3" s="7"/>
      <c r="SAH3" s="7"/>
      <c r="SAI3" s="7"/>
      <c r="SAJ3" s="7"/>
      <c r="SAK3" s="7"/>
      <c r="SAL3" s="7"/>
      <c r="SAM3" s="7"/>
      <c r="SAN3" s="7"/>
      <c r="SAO3" s="7"/>
      <c r="SAP3" s="7"/>
      <c r="SAQ3" s="7"/>
      <c r="SAR3" s="7"/>
      <c r="SAS3" s="7"/>
      <c r="SAT3" s="7"/>
      <c r="SAU3" s="7"/>
      <c r="SAV3" s="7"/>
      <c r="SAW3" s="7"/>
      <c r="SAX3" s="7"/>
      <c r="SAY3" s="7"/>
      <c r="SAZ3" s="7"/>
      <c r="SBA3" s="7"/>
      <c r="SBB3" s="7"/>
      <c r="SBC3" s="7"/>
      <c r="SBD3" s="7"/>
      <c r="SBE3" s="7"/>
      <c r="SBF3" s="7"/>
      <c r="SBG3" s="7"/>
      <c r="SBH3" s="7"/>
      <c r="SBI3" s="7"/>
      <c r="SBJ3" s="7"/>
      <c r="SBK3" s="7"/>
      <c r="SBL3" s="7"/>
      <c r="SBM3" s="7"/>
      <c r="SBN3" s="7"/>
      <c r="SBO3" s="7"/>
      <c r="SBP3" s="7"/>
      <c r="SBQ3" s="7"/>
      <c r="SBR3" s="7"/>
      <c r="SBS3" s="7"/>
      <c r="SBT3" s="7"/>
      <c r="SBU3" s="7"/>
      <c r="SBV3" s="7"/>
      <c r="SBW3" s="7"/>
      <c r="SBX3" s="7"/>
      <c r="SBY3" s="7"/>
      <c r="SBZ3" s="7"/>
      <c r="SCA3" s="7"/>
      <c r="SCB3" s="7"/>
      <c r="SCC3" s="7"/>
      <c r="SCD3" s="7"/>
      <c r="SCE3" s="7"/>
      <c r="SCF3" s="7"/>
      <c r="SCG3" s="7"/>
      <c r="SCH3" s="7"/>
      <c r="SCI3" s="7"/>
      <c r="SCJ3" s="7"/>
      <c r="SCK3" s="7"/>
      <c r="SCL3" s="7"/>
      <c r="SCM3" s="7"/>
      <c r="SCN3" s="7"/>
      <c r="SCO3" s="7"/>
      <c r="SCP3" s="7"/>
      <c r="SCQ3" s="7"/>
      <c r="SCR3" s="7"/>
      <c r="SCS3" s="7"/>
      <c r="SCT3" s="7"/>
      <c r="SCU3" s="7"/>
      <c r="SCV3" s="7"/>
      <c r="SCW3" s="7"/>
      <c r="SCX3" s="7"/>
      <c r="SCY3" s="7"/>
      <c r="SCZ3" s="7"/>
      <c r="SDA3" s="7"/>
      <c r="SDB3" s="7"/>
      <c r="SDC3" s="7"/>
      <c r="SDD3" s="7"/>
      <c r="SDE3" s="7"/>
      <c r="SDF3" s="7"/>
      <c r="SDG3" s="7"/>
      <c r="SDH3" s="7"/>
      <c r="SDI3" s="7"/>
      <c r="SDJ3" s="7"/>
      <c r="SDK3" s="7"/>
      <c r="SDL3" s="7"/>
      <c r="SDM3" s="7"/>
      <c r="SDN3" s="7"/>
      <c r="SDO3" s="7"/>
      <c r="SDP3" s="7"/>
      <c r="SDQ3" s="7"/>
      <c r="SDR3" s="7"/>
      <c r="SDS3" s="7"/>
      <c r="SDT3" s="7"/>
      <c r="SDU3" s="7"/>
      <c r="SDV3" s="7"/>
      <c r="SDW3" s="7"/>
      <c r="SDX3" s="7"/>
      <c r="SDY3" s="7"/>
      <c r="SDZ3" s="7"/>
      <c r="SEA3" s="7"/>
      <c r="SEB3" s="7"/>
      <c r="SEC3" s="7"/>
      <c r="SED3" s="7"/>
      <c r="SEE3" s="7"/>
      <c r="SEF3" s="7"/>
      <c r="SEG3" s="7"/>
      <c r="SEH3" s="7"/>
      <c r="SEI3" s="7"/>
      <c r="SEJ3" s="7"/>
      <c r="SEK3" s="7"/>
      <c r="SEL3" s="7"/>
      <c r="SEM3" s="7"/>
      <c r="SEN3" s="7"/>
      <c r="SEO3" s="7"/>
      <c r="SEP3" s="7"/>
      <c r="SEQ3" s="7"/>
      <c r="SER3" s="7"/>
      <c r="SES3" s="7"/>
      <c r="SET3" s="7"/>
      <c r="SEU3" s="7"/>
      <c r="SEV3" s="7"/>
      <c r="SEW3" s="7"/>
      <c r="SEX3" s="7"/>
      <c r="SEY3" s="7"/>
      <c r="SEZ3" s="7"/>
      <c r="SFA3" s="7"/>
      <c r="SFB3" s="7"/>
      <c r="SFC3" s="7"/>
      <c r="SFD3" s="7"/>
      <c r="SFE3" s="7"/>
      <c r="SFF3" s="7"/>
      <c r="SFG3" s="7"/>
      <c r="SFH3" s="7"/>
      <c r="SFI3" s="7"/>
      <c r="SFJ3" s="7"/>
      <c r="SFK3" s="7"/>
      <c r="SFL3" s="7"/>
      <c r="SFM3" s="7"/>
      <c r="SFN3" s="7"/>
      <c r="SFO3" s="7"/>
      <c r="SFP3" s="7"/>
      <c r="SFQ3" s="7"/>
      <c r="SFR3" s="7"/>
      <c r="SFS3" s="7"/>
      <c r="SFT3" s="7"/>
      <c r="SFU3" s="7"/>
      <c r="SFV3" s="7"/>
      <c r="SFW3" s="7"/>
      <c r="SFX3" s="7"/>
      <c r="SFY3" s="7"/>
      <c r="SFZ3" s="7"/>
      <c r="SGA3" s="7"/>
      <c r="SGB3" s="7"/>
      <c r="SGC3" s="7"/>
      <c r="SGD3" s="7"/>
      <c r="SGE3" s="7"/>
      <c r="SGF3" s="7"/>
      <c r="SGG3" s="7"/>
      <c r="SGH3" s="7"/>
      <c r="SGI3" s="7"/>
      <c r="SGJ3" s="7"/>
      <c r="SGK3" s="7"/>
      <c r="SGL3" s="7"/>
      <c r="SGM3" s="7"/>
      <c r="SGN3" s="7"/>
      <c r="SGO3" s="7"/>
      <c r="SGP3" s="7"/>
      <c r="SGQ3" s="7"/>
      <c r="SGR3" s="7"/>
      <c r="SGS3" s="7"/>
      <c r="SGT3" s="7"/>
      <c r="SGU3" s="7"/>
      <c r="SGV3" s="7"/>
      <c r="SGW3" s="7"/>
      <c r="SGX3" s="7"/>
      <c r="SGY3" s="7"/>
      <c r="SGZ3" s="7"/>
      <c r="SHA3" s="7"/>
      <c r="SHB3" s="7"/>
      <c r="SHC3" s="7"/>
      <c r="SHD3" s="7"/>
      <c r="SHE3" s="7"/>
      <c r="SHF3" s="7"/>
      <c r="SHG3" s="7"/>
      <c r="SHH3" s="7"/>
      <c r="SHI3" s="7"/>
      <c r="SHJ3" s="7"/>
      <c r="SHK3" s="7"/>
      <c r="SHL3" s="7"/>
      <c r="SHM3" s="7"/>
      <c r="SHN3" s="7"/>
      <c r="SHO3" s="7"/>
      <c r="SHP3" s="7"/>
      <c r="SHQ3" s="7"/>
      <c r="SHR3" s="7"/>
      <c r="SHS3" s="7"/>
      <c r="SHT3" s="7"/>
      <c r="SHU3" s="7"/>
      <c r="SHV3" s="7"/>
      <c r="SHW3" s="7"/>
      <c r="SHX3" s="7"/>
      <c r="SHY3" s="7"/>
      <c r="SHZ3" s="7"/>
      <c r="SIA3" s="7"/>
      <c r="SIB3" s="7"/>
      <c r="SIC3" s="7"/>
      <c r="SID3" s="7"/>
      <c r="SIE3" s="7"/>
      <c r="SIF3" s="7"/>
      <c r="SIG3" s="7"/>
      <c r="SIH3" s="7"/>
      <c r="SII3" s="7"/>
      <c r="SIJ3" s="7"/>
      <c r="SIK3" s="7"/>
      <c r="SIL3" s="7"/>
      <c r="SIM3" s="7"/>
      <c r="SIN3" s="7"/>
      <c r="SIO3" s="7"/>
      <c r="SIP3" s="7"/>
      <c r="SIQ3" s="7"/>
      <c r="SIR3" s="7"/>
      <c r="SIS3" s="7"/>
      <c r="SIT3" s="7"/>
      <c r="SIU3" s="7"/>
      <c r="SIV3" s="7"/>
      <c r="SIW3" s="7"/>
      <c r="SIX3" s="7"/>
      <c r="SIY3" s="7"/>
      <c r="SIZ3" s="7"/>
      <c r="SJA3" s="7"/>
      <c r="SJB3" s="7"/>
      <c r="SJC3" s="7"/>
      <c r="SJD3" s="7"/>
      <c r="SJE3" s="7"/>
      <c r="SJF3" s="7"/>
      <c r="SJG3" s="7"/>
      <c r="SJH3" s="7"/>
      <c r="SJI3" s="7"/>
      <c r="SJJ3" s="7"/>
      <c r="SJK3" s="7"/>
      <c r="SJL3" s="7"/>
      <c r="SJM3" s="7"/>
      <c r="SJN3" s="7"/>
      <c r="SJO3" s="7"/>
      <c r="SJP3" s="7"/>
      <c r="SJQ3" s="7"/>
      <c r="SJR3" s="7"/>
      <c r="SJS3" s="7"/>
      <c r="SJT3" s="7"/>
      <c r="SJU3" s="7"/>
      <c r="SJV3" s="7"/>
      <c r="SJW3" s="7"/>
      <c r="SJX3" s="7"/>
      <c r="SJY3" s="7"/>
      <c r="SJZ3" s="7"/>
      <c r="SKA3" s="7"/>
      <c r="SKB3" s="7"/>
      <c r="SKC3" s="7"/>
      <c r="SKD3" s="7"/>
      <c r="SKE3" s="7"/>
      <c r="SKF3" s="7"/>
      <c r="SKG3" s="7"/>
      <c r="SKH3" s="7"/>
      <c r="SKI3" s="7"/>
      <c r="SKJ3" s="7"/>
      <c r="SKK3" s="7"/>
      <c r="SKL3" s="7"/>
      <c r="SKM3" s="7"/>
      <c r="SKN3" s="7"/>
      <c r="SKO3" s="7"/>
      <c r="SKP3" s="7"/>
      <c r="SKQ3" s="7"/>
      <c r="SKR3" s="7"/>
      <c r="SKS3" s="7"/>
      <c r="SKT3" s="7"/>
      <c r="SKU3" s="7"/>
      <c r="SKV3" s="7"/>
      <c r="SKW3" s="7"/>
      <c r="SKX3" s="7"/>
      <c r="SKY3" s="7"/>
      <c r="SKZ3" s="7"/>
      <c r="SLA3" s="7"/>
      <c r="SLB3" s="7"/>
      <c r="SLC3" s="7"/>
      <c r="SLD3" s="7"/>
      <c r="SLE3" s="7"/>
      <c r="SLF3" s="7"/>
      <c r="SLG3" s="7"/>
      <c r="SLH3" s="7"/>
      <c r="SLI3" s="7"/>
      <c r="SLJ3" s="7"/>
      <c r="SLK3" s="7"/>
      <c r="SLL3" s="7"/>
      <c r="SLM3" s="7"/>
      <c r="SLN3" s="7"/>
      <c r="SLO3" s="7"/>
      <c r="SLP3" s="7"/>
      <c r="SLQ3" s="7"/>
      <c r="SLR3" s="7"/>
      <c r="SLS3" s="7"/>
      <c r="SLT3" s="7"/>
      <c r="SLU3" s="7"/>
      <c r="SLV3" s="7"/>
      <c r="SLW3" s="7"/>
      <c r="SLX3" s="7"/>
      <c r="SLY3" s="7"/>
      <c r="SLZ3" s="7"/>
      <c r="SMA3" s="7"/>
      <c r="SMB3" s="7"/>
      <c r="SMC3" s="7"/>
      <c r="SMD3" s="7"/>
      <c r="SME3" s="7"/>
      <c r="SMF3" s="7"/>
      <c r="SMG3" s="7"/>
      <c r="SMH3" s="7"/>
      <c r="SMI3" s="7"/>
      <c r="SMJ3" s="7"/>
      <c r="SMK3" s="7"/>
      <c r="SML3" s="7"/>
      <c r="SMM3" s="7"/>
      <c r="SMN3" s="7"/>
      <c r="SMO3" s="7"/>
      <c r="SMP3" s="7"/>
      <c r="SMQ3" s="7"/>
      <c r="SMR3" s="7"/>
      <c r="SMS3" s="7"/>
      <c r="SMT3" s="7"/>
      <c r="SMU3" s="7"/>
      <c r="SMV3" s="7"/>
      <c r="SMW3" s="7"/>
      <c r="SMX3" s="7"/>
      <c r="SMY3" s="7"/>
      <c r="SMZ3" s="7"/>
      <c r="SNA3" s="7"/>
      <c r="SNB3" s="7"/>
      <c r="SNC3" s="7"/>
      <c r="SND3" s="7"/>
      <c r="SNE3" s="7"/>
      <c r="SNF3" s="7"/>
      <c r="SNG3" s="7"/>
      <c r="SNH3" s="7"/>
      <c r="SNI3" s="7"/>
      <c r="SNJ3" s="7"/>
      <c r="SNK3" s="7"/>
      <c r="SNL3" s="7"/>
      <c r="SNM3" s="7"/>
      <c r="SNN3" s="7"/>
      <c r="SNO3" s="7"/>
      <c r="SNP3" s="7"/>
      <c r="SNQ3" s="7"/>
      <c r="SNR3" s="7"/>
      <c r="SNS3" s="7"/>
      <c r="SNT3" s="7"/>
      <c r="SNU3" s="7"/>
      <c r="SNV3" s="7"/>
      <c r="SNW3" s="7"/>
      <c r="SNX3" s="7"/>
      <c r="SNY3" s="7"/>
      <c r="SNZ3" s="7"/>
      <c r="SOA3" s="7"/>
      <c r="SOB3" s="7"/>
      <c r="SOC3" s="7"/>
      <c r="SOD3" s="7"/>
      <c r="SOE3" s="7"/>
      <c r="SOF3" s="7"/>
      <c r="SOG3" s="7"/>
      <c r="SOH3" s="7"/>
      <c r="SOI3" s="7"/>
      <c r="SOJ3" s="7"/>
      <c r="SOK3" s="7"/>
      <c r="SOL3" s="7"/>
      <c r="SOM3" s="7"/>
      <c r="SON3" s="7"/>
      <c r="SOO3" s="7"/>
      <c r="SOP3" s="7"/>
      <c r="SOQ3" s="7"/>
      <c r="SOR3" s="7"/>
      <c r="SOS3" s="7"/>
      <c r="SOT3" s="7"/>
      <c r="SOU3" s="7"/>
      <c r="SOV3" s="7"/>
      <c r="SOW3" s="7"/>
      <c r="SOX3" s="7"/>
      <c r="SOY3" s="7"/>
      <c r="SOZ3" s="7"/>
      <c r="SPA3" s="7"/>
      <c r="SPB3" s="7"/>
      <c r="SPC3" s="7"/>
      <c r="SPD3" s="7"/>
      <c r="SPE3" s="7"/>
      <c r="SPF3" s="7"/>
      <c r="SPG3" s="7"/>
      <c r="SPH3" s="7"/>
      <c r="SPI3" s="7"/>
      <c r="SPJ3" s="7"/>
      <c r="SPK3" s="7"/>
      <c r="SPL3" s="7"/>
      <c r="SPM3" s="7"/>
      <c r="SPN3" s="7"/>
      <c r="SPO3" s="7"/>
      <c r="SPP3" s="7"/>
      <c r="SPQ3" s="7"/>
      <c r="SPR3" s="7"/>
      <c r="SPS3" s="7"/>
      <c r="SPT3" s="7"/>
      <c r="SPU3" s="7"/>
      <c r="SPV3" s="7"/>
      <c r="SPW3" s="7"/>
      <c r="SPX3" s="7"/>
      <c r="SPY3" s="7"/>
      <c r="SPZ3" s="7"/>
      <c r="SQA3" s="7"/>
      <c r="SQB3" s="7"/>
      <c r="SQC3" s="7"/>
      <c r="SQD3" s="7"/>
      <c r="SQE3" s="7"/>
      <c r="SQF3" s="7"/>
      <c r="SQG3" s="7"/>
      <c r="SQH3" s="7"/>
      <c r="SQI3" s="7"/>
      <c r="SQJ3" s="7"/>
      <c r="SQK3" s="7"/>
      <c r="SQL3" s="7"/>
      <c r="SQM3" s="7"/>
      <c r="SQN3" s="7"/>
      <c r="SQO3" s="7"/>
      <c r="SQP3" s="7"/>
      <c r="SQQ3" s="7"/>
      <c r="SQR3" s="7"/>
      <c r="SQS3" s="7"/>
      <c r="SQT3" s="7"/>
      <c r="SQU3" s="7"/>
      <c r="SQV3" s="7"/>
      <c r="SQW3" s="7"/>
      <c r="SQX3" s="7"/>
      <c r="SQY3" s="7"/>
      <c r="SQZ3" s="7"/>
      <c r="SRA3" s="7"/>
      <c r="SRB3" s="7"/>
      <c r="SRC3" s="7"/>
      <c r="SRD3" s="7"/>
      <c r="SRE3" s="7"/>
      <c r="SRF3" s="7"/>
      <c r="SRG3" s="7"/>
      <c r="SRH3" s="7"/>
      <c r="SRI3" s="7"/>
      <c r="SRJ3" s="7"/>
      <c r="SRK3" s="7"/>
      <c r="SRL3" s="7"/>
      <c r="SRM3" s="7"/>
      <c r="SRN3" s="7"/>
      <c r="SRO3" s="7"/>
      <c r="SRP3" s="7"/>
      <c r="SRQ3" s="7"/>
      <c r="SRR3" s="7"/>
      <c r="SRS3" s="7"/>
      <c r="SRT3" s="7"/>
      <c r="SRU3" s="7"/>
      <c r="SRV3" s="7"/>
      <c r="SRW3" s="7"/>
      <c r="SRX3" s="7"/>
      <c r="SRY3" s="7"/>
      <c r="SRZ3" s="7"/>
      <c r="SSA3" s="7"/>
      <c r="SSB3" s="7"/>
      <c r="SSC3" s="7"/>
      <c r="SSD3" s="7"/>
      <c r="SSE3" s="7"/>
      <c r="SSF3" s="7"/>
      <c r="SSG3" s="7"/>
      <c r="SSH3" s="7"/>
      <c r="SSI3" s="7"/>
      <c r="SSJ3" s="7"/>
      <c r="SSK3" s="7"/>
      <c r="SSL3" s="7"/>
      <c r="SSM3" s="7"/>
      <c r="SSN3" s="7"/>
      <c r="SSO3" s="7"/>
      <c r="SSP3" s="7"/>
      <c r="SSQ3" s="7"/>
      <c r="SSR3" s="7"/>
      <c r="SSS3" s="7"/>
      <c r="SST3" s="7"/>
      <c r="SSU3" s="7"/>
      <c r="SSV3" s="7"/>
      <c r="SSW3" s="7"/>
      <c r="SSX3" s="7"/>
      <c r="SSY3" s="7"/>
      <c r="SSZ3" s="7"/>
      <c r="STA3" s="7"/>
      <c r="STB3" s="7"/>
      <c r="STC3" s="7"/>
      <c r="STD3" s="7"/>
      <c r="STE3" s="7"/>
      <c r="STF3" s="7"/>
      <c r="STG3" s="7"/>
      <c r="STH3" s="7"/>
      <c r="STI3" s="7"/>
      <c r="STJ3" s="7"/>
      <c r="STK3" s="7"/>
      <c r="STL3" s="7"/>
      <c r="STM3" s="7"/>
      <c r="STN3" s="7"/>
      <c r="STO3" s="7"/>
      <c r="STP3" s="7"/>
      <c r="STQ3" s="7"/>
      <c r="STR3" s="7"/>
      <c r="STS3" s="7"/>
      <c r="STT3" s="7"/>
      <c r="STU3" s="7"/>
      <c r="STV3" s="7"/>
      <c r="STW3" s="7"/>
      <c r="STX3" s="7"/>
      <c r="STY3" s="7"/>
      <c r="STZ3" s="7"/>
      <c r="SUA3" s="7"/>
      <c r="SUB3" s="7"/>
      <c r="SUC3" s="7"/>
      <c r="SUD3" s="7"/>
      <c r="SUE3" s="7"/>
      <c r="SUF3" s="7"/>
      <c r="SUG3" s="7"/>
      <c r="SUH3" s="7"/>
      <c r="SUI3" s="7"/>
      <c r="SUJ3" s="7"/>
      <c r="SUK3" s="7"/>
      <c r="SUL3" s="7"/>
      <c r="SUM3" s="7"/>
      <c r="SUN3" s="7"/>
      <c r="SUO3" s="7"/>
      <c r="SUP3" s="7"/>
      <c r="SUQ3" s="7"/>
      <c r="SUR3" s="7"/>
      <c r="SUS3" s="7"/>
      <c r="SUT3" s="7"/>
      <c r="SUU3" s="7"/>
      <c r="SUV3" s="7"/>
      <c r="SUW3" s="7"/>
      <c r="SUX3" s="7"/>
      <c r="SUY3" s="7"/>
      <c r="SUZ3" s="7"/>
      <c r="SVA3" s="7"/>
      <c r="SVB3" s="7"/>
      <c r="SVC3" s="7"/>
      <c r="SVD3" s="7"/>
      <c r="SVE3" s="7"/>
      <c r="SVF3" s="7"/>
      <c r="SVG3" s="7"/>
      <c r="SVH3" s="7"/>
      <c r="SVI3" s="7"/>
      <c r="SVJ3" s="7"/>
      <c r="SVK3" s="7"/>
      <c r="SVL3" s="7"/>
      <c r="SVM3" s="7"/>
      <c r="SVN3" s="7"/>
      <c r="SVO3" s="7"/>
      <c r="SVP3" s="7"/>
      <c r="SVQ3" s="7"/>
      <c r="SVR3" s="7"/>
      <c r="SVS3" s="7"/>
      <c r="SVT3" s="7"/>
      <c r="SVU3" s="7"/>
      <c r="SVV3" s="7"/>
      <c r="SVW3" s="7"/>
      <c r="SVX3" s="7"/>
      <c r="SVY3" s="7"/>
      <c r="SVZ3" s="7"/>
      <c r="SWA3" s="7"/>
      <c r="SWB3" s="7"/>
      <c r="SWC3" s="7"/>
      <c r="SWD3" s="7"/>
      <c r="SWE3" s="7"/>
      <c r="SWF3" s="7"/>
      <c r="SWG3" s="7"/>
      <c r="SWH3" s="7"/>
      <c r="SWI3" s="7"/>
      <c r="SWJ3" s="7"/>
      <c r="SWK3" s="7"/>
      <c r="SWL3" s="7"/>
      <c r="SWM3" s="7"/>
      <c r="SWN3" s="7"/>
      <c r="SWO3" s="7"/>
      <c r="SWP3" s="7"/>
      <c r="SWQ3" s="7"/>
      <c r="SWR3" s="7"/>
      <c r="SWS3" s="7"/>
      <c r="SWT3" s="7"/>
      <c r="SWU3" s="7"/>
      <c r="SWV3" s="7"/>
      <c r="SWW3" s="7"/>
      <c r="SWX3" s="7"/>
      <c r="SWY3" s="7"/>
      <c r="SWZ3" s="7"/>
      <c r="SXA3" s="7"/>
      <c r="SXB3" s="7"/>
      <c r="SXC3" s="7"/>
      <c r="SXD3" s="7"/>
      <c r="SXE3" s="7"/>
      <c r="SXF3" s="7"/>
      <c r="SXG3" s="7"/>
      <c r="SXH3" s="7"/>
      <c r="SXI3" s="7"/>
      <c r="SXJ3" s="7"/>
      <c r="SXK3" s="7"/>
      <c r="SXL3" s="7"/>
      <c r="SXM3" s="7"/>
      <c r="SXN3" s="7"/>
      <c r="SXO3" s="7"/>
      <c r="SXP3" s="7"/>
      <c r="SXQ3" s="7"/>
      <c r="SXR3" s="7"/>
      <c r="SXS3" s="7"/>
      <c r="SXT3" s="7"/>
      <c r="SXU3" s="7"/>
      <c r="SXV3" s="7"/>
      <c r="SXW3" s="7"/>
      <c r="SXX3" s="7"/>
      <c r="SXY3" s="7"/>
      <c r="SXZ3" s="7"/>
      <c r="SYA3" s="7"/>
      <c r="SYB3" s="7"/>
      <c r="SYC3" s="7"/>
      <c r="SYD3" s="7"/>
      <c r="SYE3" s="7"/>
      <c r="SYF3" s="7"/>
      <c r="SYG3" s="7"/>
      <c r="SYH3" s="7"/>
      <c r="SYI3" s="7"/>
      <c r="SYJ3" s="7"/>
      <c r="SYK3" s="7"/>
      <c r="SYL3" s="7"/>
      <c r="SYM3" s="7"/>
      <c r="SYN3" s="7"/>
      <c r="SYO3" s="7"/>
      <c r="SYP3" s="7"/>
      <c r="SYQ3" s="7"/>
      <c r="SYR3" s="7"/>
      <c r="SYS3" s="7"/>
      <c r="SYT3" s="7"/>
      <c r="SYU3" s="7"/>
      <c r="SYV3" s="7"/>
      <c r="SYW3" s="7"/>
      <c r="SYX3" s="7"/>
      <c r="SYY3" s="7"/>
      <c r="SYZ3" s="7"/>
      <c r="SZA3" s="7"/>
      <c r="SZB3" s="7"/>
      <c r="SZC3" s="7"/>
      <c r="SZD3" s="7"/>
      <c r="SZE3" s="7"/>
      <c r="SZF3" s="7"/>
      <c r="SZG3" s="7"/>
      <c r="SZH3" s="7"/>
      <c r="SZI3" s="7"/>
      <c r="SZJ3" s="7"/>
      <c r="SZK3" s="7"/>
      <c r="SZL3" s="7"/>
      <c r="SZM3" s="7"/>
      <c r="SZN3" s="7"/>
      <c r="SZO3" s="7"/>
      <c r="SZP3" s="7"/>
      <c r="SZQ3" s="7"/>
      <c r="SZR3" s="7"/>
      <c r="SZS3" s="7"/>
      <c r="SZT3" s="7"/>
      <c r="SZU3" s="7"/>
      <c r="SZV3" s="7"/>
      <c r="SZW3" s="7"/>
      <c r="SZX3" s="7"/>
      <c r="SZY3" s="7"/>
      <c r="SZZ3" s="7"/>
      <c r="TAA3" s="7"/>
      <c r="TAB3" s="7"/>
      <c r="TAC3" s="7"/>
      <c r="TAD3" s="7"/>
      <c r="TAE3" s="7"/>
      <c r="TAF3" s="7"/>
      <c r="TAG3" s="7"/>
      <c r="TAH3" s="7"/>
      <c r="TAI3" s="7"/>
      <c r="TAJ3" s="7"/>
      <c r="TAK3" s="7"/>
      <c r="TAL3" s="7"/>
      <c r="TAM3" s="7"/>
      <c r="TAN3" s="7"/>
      <c r="TAO3" s="7"/>
      <c r="TAP3" s="7"/>
      <c r="TAQ3" s="7"/>
      <c r="TAR3" s="7"/>
      <c r="TAS3" s="7"/>
      <c r="TAT3" s="7"/>
      <c r="TAU3" s="7"/>
      <c r="TAV3" s="7"/>
      <c r="TAW3" s="7"/>
      <c r="TAX3" s="7"/>
      <c r="TAY3" s="7"/>
      <c r="TAZ3" s="7"/>
      <c r="TBA3" s="7"/>
      <c r="TBB3" s="7"/>
      <c r="TBC3" s="7"/>
      <c r="TBD3" s="7"/>
      <c r="TBE3" s="7"/>
      <c r="TBF3" s="7"/>
      <c r="TBG3" s="7"/>
      <c r="TBH3" s="7"/>
      <c r="TBI3" s="7"/>
      <c r="TBJ3" s="7"/>
      <c r="TBK3" s="7"/>
      <c r="TBL3" s="7"/>
      <c r="TBM3" s="7"/>
      <c r="TBN3" s="7"/>
      <c r="TBO3" s="7"/>
      <c r="TBP3" s="7"/>
      <c r="TBQ3" s="7"/>
      <c r="TBR3" s="7"/>
      <c r="TBS3" s="7"/>
      <c r="TBT3" s="7"/>
      <c r="TBU3" s="7"/>
      <c r="TBV3" s="7"/>
      <c r="TBW3" s="7"/>
      <c r="TBX3" s="7"/>
      <c r="TBY3" s="7"/>
      <c r="TBZ3" s="7"/>
      <c r="TCA3" s="7"/>
      <c r="TCB3" s="7"/>
      <c r="TCC3" s="7"/>
      <c r="TCD3" s="7"/>
      <c r="TCE3" s="7"/>
      <c r="TCF3" s="7"/>
      <c r="TCG3" s="7"/>
      <c r="TCH3" s="7"/>
      <c r="TCI3" s="7"/>
      <c r="TCJ3" s="7"/>
      <c r="TCK3" s="7"/>
      <c r="TCL3" s="7"/>
      <c r="TCM3" s="7"/>
      <c r="TCN3" s="7"/>
      <c r="TCO3" s="7"/>
      <c r="TCP3" s="7"/>
      <c r="TCQ3" s="7"/>
      <c r="TCR3" s="7"/>
      <c r="TCS3" s="7"/>
      <c r="TCT3" s="7"/>
      <c r="TCU3" s="7"/>
      <c r="TCV3" s="7"/>
      <c r="TCW3" s="7"/>
      <c r="TCX3" s="7"/>
      <c r="TCY3" s="7"/>
      <c r="TCZ3" s="7"/>
      <c r="TDA3" s="7"/>
      <c r="TDB3" s="7"/>
      <c r="TDC3" s="7"/>
      <c r="TDD3" s="7"/>
      <c r="TDE3" s="7"/>
      <c r="TDF3" s="7"/>
      <c r="TDG3" s="7"/>
      <c r="TDH3" s="7"/>
      <c r="TDI3" s="7"/>
      <c r="TDJ3" s="7"/>
      <c r="TDK3" s="7"/>
      <c r="TDL3" s="7"/>
      <c r="TDM3" s="7"/>
      <c r="TDN3" s="7"/>
      <c r="TDO3" s="7"/>
      <c r="TDP3" s="7"/>
      <c r="TDQ3" s="7"/>
      <c r="TDR3" s="7"/>
      <c r="TDS3" s="7"/>
      <c r="TDT3" s="7"/>
      <c r="TDU3" s="7"/>
      <c r="TDV3" s="7"/>
      <c r="TDW3" s="7"/>
      <c r="TDX3" s="7"/>
      <c r="TDY3" s="7"/>
      <c r="TDZ3" s="7"/>
      <c r="TEA3" s="7"/>
      <c r="TEB3" s="7"/>
      <c r="TEC3" s="7"/>
      <c r="TED3" s="7"/>
      <c r="TEE3" s="7"/>
      <c r="TEF3" s="7"/>
      <c r="TEG3" s="7"/>
      <c r="TEH3" s="7"/>
      <c r="TEI3" s="7"/>
      <c r="TEJ3" s="7"/>
      <c r="TEK3" s="7"/>
      <c r="TEL3" s="7"/>
      <c r="TEM3" s="7"/>
      <c r="TEN3" s="7"/>
      <c r="TEO3" s="7"/>
      <c r="TEP3" s="7"/>
      <c r="TEQ3" s="7"/>
      <c r="TER3" s="7"/>
      <c r="TES3" s="7"/>
      <c r="TET3" s="7"/>
      <c r="TEU3" s="7"/>
      <c r="TEV3" s="7"/>
      <c r="TEW3" s="7"/>
      <c r="TEX3" s="7"/>
      <c r="TEY3" s="7"/>
      <c r="TEZ3" s="7"/>
      <c r="TFA3" s="7"/>
      <c r="TFB3" s="7"/>
      <c r="TFC3" s="7"/>
      <c r="TFD3" s="7"/>
      <c r="TFE3" s="7"/>
      <c r="TFF3" s="7"/>
      <c r="TFG3" s="7"/>
      <c r="TFH3" s="7"/>
      <c r="TFI3" s="7"/>
      <c r="TFJ3" s="7"/>
      <c r="TFK3" s="7"/>
      <c r="TFL3" s="7"/>
      <c r="TFM3" s="7"/>
      <c r="TFN3" s="7"/>
      <c r="TFO3" s="7"/>
      <c r="TFP3" s="7"/>
      <c r="TFQ3" s="7"/>
      <c r="TFR3" s="7"/>
      <c r="TFS3" s="7"/>
      <c r="TFT3" s="7"/>
      <c r="TFU3" s="7"/>
      <c r="TFV3" s="7"/>
      <c r="TFW3" s="7"/>
      <c r="TFX3" s="7"/>
      <c r="TFY3" s="7"/>
      <c r="TFZ3" s="7"/>
      <c r="TGA3" s="7"/>
      <c r="TGB3" s="7"/>
      <c r="TGC3" s="7"/>
      <c r="TGD3" s="7"/>
      <c r="TGE3" s="7"/>
      <c r="TGF3" s="7"/>
      <c r="TGG3" s="7"/>
      <c r="TGH3" s="7"/>
      <c r="TGI3" s="7"/>
      <c r="TGJ3" s="7"/>
      <c r="TGK3" s="7"/>
      <c r="TGL3" s="7"/>
      <c r="TGM3" s="7"/>
      <c r="TGN3" s="7"/>
      <c r="TGO3" s="7"/>
      <c r="TGP3" s="7"/>
      <c r="TGQ3" s="7"/>
      <c r="TGR3" s="7"/>
      <c r="TGS3" s="7"/>
      <c r="TGT3" s="7"/>
      <c r="TGU3" s="7"/>
      <c r="TGV3" s="7"/>
      <c r="TGW3" s="7"/>
      <c r="TGX3" s="7"/>
      <c r="TGY3" s="7"/>
      <c r="TGZ3" s="7"/>
      <c r="THA3" s="7"/>
      <c r="THB3" s="7"/>
      <c r="THC3" s="7"/>
      <c r="THD3" s="7"/>
      <c r="THE3" s="7"/>
      <c r="THF3" s="7"/>
      <c r="THG3" s="7"/>
      <c r="THH3" s="7"/>
      <c r="THI3" s="7"/>
      <c r="THJ3" s="7"/>
      <c r="THK3" s="7"/>
      <c r="THL3" s="7"/>
      <c r="THM3" s="7"/>
      <c r="THN3" s="7"/>
      <c r="THO3" s="7"/>
      <c r="THP3" s="7"/>
      <c r="THQ3" s="7"/>
      <c r="THR3" s="7"/>
      <c r="THS3" s="7"/>
      <c r="THT3" s="7"/>
      <c r="THU3" s="7"/>
      <c r="THV3" s="7"/>
      <c r="THW3" s="7"/>
      <c r="THX3" s="7"/>
      <c r="THY3" s="7"/>
      <c r="THZ3" s="7"/>
      <c r="TIA3" s="7"/>
      <c r="TIB3" s="7"/>
      <c r="TIC3" s="7"/>
      <c r="TID3" s="7"/>
      <c r="TIE3" s="7"/>
      <c r="TIF3" s="7"/>
      <c r="TIG3" s="7"/>
      <c r="TIH3" s="7"/>
      <c r="TII3" s="7"/>
      <c r="TIJ3" s="7"/>
      <c r="TIK3" s="7"/>
      <c r="TIL3" s="7"/>
      <c r="TIM3" s="7"/>
      <c r="TIN3" s="7"/>
      <c r="TIO3" s="7"/>
      <c r="TIP3" s="7"/>
      <c r="TIQ3" s="7"/>
      <c r="TIR3" s="7"/>
      <c r="TIS3" s="7"/>
      <c r="TIT3" s="7"/>
      <c r="TIU3" s="7"/>
      <c r="TIV3" s="7"/>
      <c r="TIW3" s="7"/>
      <c r="TIX3" s="7"/>
      <c r="TIY3" s="7"/>
      <c r="TIZ3" s="7"/>
      <c r="TJA3" s="7"/>
      <c r="TJB3" s="7"/>
      <c r="TJC3" s="7"/>
      <c r="TJD3" s="7"/>
      <c r="TJE3" s="7"/>
      <c r="TJF3" s="7"/>
      <c r="TJG3" s="7"/>
      <c r="TJH3" s="7"/>
      <c r="TJI3" s="7"/>
      <c r="TJJ3" s="7"/>
      <c r="TJK3" s="7"/>
      <c r="TJL3" s="7"/>
      <c r="TJM3" s="7"/>
      <c r="TJN3" s="7"/>
      <c r="TJO3" s="7"/>
      <c r="TJP3" s="7"/>
      <c r="TJQ3" s="7"/>
      <c r="TJR3" s="7"/>
      <c r="TJS3" s="7"/>
      <c r="TJT3" s="7"/>
      <c r="TJU3" s="7"/>
      <c r="TJV3" s="7"/>
      <c r="TJW3" s="7"/>
      <c r="TJX3" s="7"/>
      <c r="TJY3" s="7"/>
      <c r="TJZ3" s="7"/>
      <c r="TKA3" s="7"/>
      <c r="TKB3" s="7"/>
      <c r="TKC3" s="7"/>
      <c r="TKD3" s="7"/>
      <c r="TKE3" s="7"/>
      <c r="TKF3" s="7"/>
      <c r="TKG3" s="7"/>
      <c r="TKH3" s="7"/>
      <c r="TKI3" s="7"/>
      <c r="TKJ3" s="7"/>
      <c r="TKK3" s="7"/>
      <c r="TKL3" s="7"/>
      <c r="TKM3" s="7"/>
      <c r="TKN3" s="7"/>
      <c r="TKO3" s="7"/>
      <c r="TKP3" s="7"/>
      <c r="TKQ3" s="7"/>
      <c r="TKR3" s="7"/>
      <c r="TKS3" s="7"/>
      <c r="TKT3" s="7"/>
      <c r="TKU3" s="7"/>
      <c r="TKV3" s="7"/>
      <c r="TKW3" s="7"/>
      <c r="TKX3" s="7"/>
      <c r="TKY3" s="7"/>
      <c r="TKZ3" s="7"/>
      <c r="TLA3" s="7"/>
      <c r="TLB3" s="7"/>
      <c r="TLC3" s="7"/>
      <c r="TLD3" s="7"/>
      <c r="TLE3" s="7"/>
      <c r="TLF3" s="7"/>
      <c r="TLG3" s="7"/>
      <c r="TLH3" s="7"/>
      <c r="TLI3" s="7"/>
      <c r="TLJ3" s="7"/>
      <c r="TLK3" s="7"/>
      <c r="TLL3" s="7"/>
      <c r="TLM3" s="7"/>
      <c r="TLN3" s="7"/>
      <c r="TLO3" s="7"/>
      <c r="TLP3" s="7"/>
      <c r="TLQ3" s="7"/>
      <c r="TLR3" s="7"/>
      <c r="TLS3" s="7"/>
      <c r="TLT3" s="7"/>
      <c r="TLU3" s="7"/>
      <c r="TLV3" s="7"/>
      <c r="TLW3" s="7"/>
      <c r="TLX3" s="7"/>
      <c r="TLY3" s="7"/>
      <c r="TLZ3" s="7"/>
      <c r="TMA3" s="7"/>
      <c r="TMB3" s="7"/>
      <c r="TMC3" s="7"/>
      <c r="TMD3" s="7"/>
      <c r="TME3" s="7"/>
      <c r="TMF3" s="7"/>
      <c r="TMG3" s="7"/>
      <c r="TMH3" s="7"/>
      <c r="TMI3" s="7"/>
      <c r="TMJ3" s="7"/>
      <c r="TMK3" s="7"/>
      <c r="TML3" s="7"/>
      <c r="TMM3" s="7"/>
      <c r="TMN3" s="7"/>
      <c r="TMO3" s="7"/>
      <c r="TMP3" s="7"/>
      <c r="TMQ3" s="7"/>
      <c r="TMR3" s="7"/>
      <c r="TMS3" s="7"/>
      <c r="TMT3" s="7"/>
      <c r="TMU3" s="7"/>
      <c r="TMV3" s="7"/>
      <c r="TMW3" s="7"/>
      <c r="TMX3" s="7"/>
      <c r="TMY3" s="7"/>
      <c r="TMZ3" s="7"/>
      <c r="TNA3" s="7"/>
      <c r="TNB3" s="7"/>
      <c r="TNC3" s="7"/>
      <c r="TND3" s="7"/>
      <c r="TNE3" s="7"/>
      <c r="TNF3" s="7"/>
      <c r="TNG3" s="7"/>
      <c r="TNH3" s="7"/>
      <c r="TNI3" s="7"/>
      <c r="TNJ3" s="7"/>
      <c r="TNK3" s="7"/>
      <c r="TNL3" s="7"/>
      <c r="TNM3" s="7"/>
      <c r="TNN3" s="7"/>
      <c r="TNO3" s="7"/>
      <c r="TNP3" s="7"/>
      <c r="TNQ3" s="7"/>
      <c r="TNR3" s="7"/>
      <c r="TNS3" s="7"/>
      <c r="TNT3" s="7"/>
      <c r="TNU3" s="7"/>
      <c r="TNV3" s="7"/>
      <c r="TNW3" s="7"/>
      <c r="TNX3" s="7"/>
      <c r="TNY3" s="7"/>
      <c r="TNZ3" s="7"/>
      <c r="TOA3" s="7"/>
      <c r="TOB3" s="7"/>
      <c r="TOC3" s="7"/>
      <c r="TOD3" s="7"/>
      <c r="TOE3" s="7"/>
      <c r="TOF3" s="7"/>
      <c r="TOG3" s="7"/>
      <c r="TOH3" s="7"/>
      <c r="TOI3" s="7"/>
      <c r="TOJ3" s="7"/>
      <c r="TOK3" s="7"/>
      <c r="TOL3" s="7"/>
      <c r="TOM3" s="7"/>
      <c r="TON3" s="7"/>
      <c r="TOO3" s="7"/>
      <c r="TOP3" s="7"/>
      <c r="TOQ3" s="7"/>
      <c r="TOR3" s="7"/>
      <c r="TOS3" s="7"/>
      <c r="TOT3" s="7"/>
      <c r="TOU3" s="7"/>
      <c r="TOV3" s="7"/>
      <c r="TOW3" s="7"/>
      <c r="TOX3" s="7"/>
      <c r="TOY3" s="7"/>
      <c r="TOZ3" s="7"/>
      <c r="TPA3" s="7"/>
      <c r="TPB3" s="7"/>
      <c r="TPC3" s="7"/>
      <c r="TPD3" s="7"/>
      <c r="TPE3" s="7"/>
      <c r="TPF3" s="7"/>
      <c r="TPG3" s="7"/>
      <c r="TPH3" s="7"/>
      <c r="TPI3" s="7"/>
      <c r="TPJ3" s="7"/>
      <c r="TPK3" s="7"/>
      <c r="TPL3" s="7"/>
      <c r="TPM3" s="7"/>
      <c r="TPN3" s="7"/>
      <c r="TPO3" s="7"/>
      <c r="TPP3" s="7"/>
      <c r="TPQ3" s="7"/>
      <c r="TPR3" s="7"/>
      <c r="TPS3" s="7"/>
      <c r="TPT3" s="7"/>
      <c r="TPU3" s="7"/>
      <c r="TPV3" s="7"/>
      <c r="TPW3" s="7"/>
      <c r="TPX3" s="7"/>
      <c r="TPY3" s="7"/>
      <c r="TPZ3" s="7"/>
      <c r="TQA3" s="7"/>
      <c r="TQB3" s="7"/>
      <c r="TQC3" s="7"/>
      <c r="TQD3" s="7"/>
      <c r="TQE3" s="7"/>
      <c r="TQF3" s="7"/>
      <c r="TQG3" s="7"/>
      <c r="TQH3" s="7"/>
      <c r="TQI3" s="7"/>
      <c r="TQJ3" s="7"/>
      <c r="TQK3" s="7"/>
      <c r="TQL3" s="7"/>
      <c r="TQM3" s="7"/>
      <c r="TQN3" s="7"/>
      <c r="TQO3" s="7"/>
      <c r="TQP3" s="7"/>
      <c r="TQQ3" s="7"/>
      <c r="TQR3" s="7"/>
      <c r="TQS3" s="7"/>
      <c r="TQT3" s="7"/>
      <c r="TQU3" s="7"/>
      <c r="TQV3" s="7"/>
      <c r="TQW3" s="7"/>
      <c r="TQX3" s="7"/>
      <c r="TQY3" s="7"/>
      <c r="TQZ3" s="7"/>
      <c r="TRA3" s="7"/>
      <c r="TRB3" s="7"/>
      <c r="TRC3" s="7"/>
      <c r="TRD3" s="7"/>
      <c r="TRE3" s="7"/>
      <c r="TRF3" s="7"/>
      <c r="TRG3" s="7"/>
      <c r="TRH3" s="7"/>
      <c r="TRI3" s="7"/>
      <c r="TRJ3" s="7"/>
      <c r="TRK3" s="7"/>
      <c r="TRL3" s="7"/>
      <c r="TRM3" s="7"/>
      <c r="TRN3" s="7"/>
      <c r="TRO3" s="7"/>
      <c r="TRP3" s="7"/>
      <c r="TRQ3" s="7"/>
      <c r="TRR3" s="7"/>
      <c r="TRS3" s="7"/>
      <c r="TRT3" s="7"/>
      <c r="TRU3" s="7"/>
      <c r="TRV3" s="7"/>
      <c r="TRW3" s="7"/>
      <c r="TRX3" s="7"/>
      <c r="TRY3" s="7"/>
      <c r="TRZ3" s="7"/>
      <c r="TSA3" s="7"/>
      <c r="TSB3" s="7"/>
      <c r="TSC3" s="7"/>
      <c r="TSD3" s="7"/>
      <c r="TSE3" s="7"/>
      <c r="TSF3" s="7"/>
      <c r="TSG3" s="7"/>
      <c r="TSH3" s="7"/>
      <c r="TSI3" s="7"/>
      <c r="TSJ3" s="7"/>
      <c r="TSK3" s="7"/>
      <c r="TSL3" s="7"/>
      <c r="TSM3" s="7"/>
      <c r="TSN3" s="7"/>
      <c r="TSO3" s="7"/>
      <c r="TSP3" s="7"/>
      <c r="TSQ3" s="7"/>
      <c r="TSR3" s="7"/>
      <c r="TSS3" s="7"/>
      <c r="TST3" s="7"/>
      <c r="TSU3" s="7"/>
      <c r="TSV3" s="7"/>
      <c r="TSW3" s="7"/>
      <c r="TSX3" s="7"/>
      <c r="TSY3" s="7"/>
      <c r="TSZ3" s="7"/>
      <c r="TTA3" s="7"/>
      <c r="TTB3" s="7"/>
      <c r="TTC3" s="7"/>
      <c r="TTD3" s="7"/>
      <c r="TTE3" s="7"/>
      <c r="TTF3" s="7"/>
      <c r="TTG3" s="7"/>
      <c r="TTH3" s="7"/>
      <c r="TTI3" s="7"/>
      <c r="TTJ3" s="7"/>
      <c r="TTK3" s="7"/>
      <c r="TTL3" s="7"/>
      <c r="TTM3" s="7"/>
      <c r="TTN3" s="7"/>
      <c r="TTO3" s="7"/>
      <c r="TTP3" s="7"/>
      <c r="TTQ3" s="7"/>
      <c r="TTR3" s="7"/>
      <c r="TTS3" s="7"/>
      <c r="TTT3" s="7"/>
      <c r="TTU3" s="7"/>
      <c r="TTV3" s="7"/>
      <c r="TTW3" s="7"/>
      <c r="TTX3" s="7"/>
      <c r="TTY3" s="7"/>
      <c r="TTZ3" s="7"/>
      <c r="TUA3" s="7"/>
      <c r="TUB3" s="7"/>
      <c r="TUC3" s="7"/>
      <c r="TUD3" s="7"/>
      <c r="TUE3" s="7"/>
      <c r="TUF3" s="7"/>
      <c r="TUG3" s="7"/>
      <c r="TUH3" s="7"/>
      <c r="TUI3" s="7"/>
      <c r="TUJ3" s="7"/>
      <c r="TUK3" s="7"/>
      <c r="TUL3" s="7"/>
      <c r="TUM3" s="7"/>
      <c r="TUN3" s="7"/>
      <c r="TUO3" s="7"/>
      <c r="TUP3" s="7"/>
      <c r="TUQ3" s="7"/>
      <c r="TUR3" s="7"/>
      <c r="TUS3" s="7"/>
      <c r="TUT3" s="7"/>
      <c r="TUU3" s="7"/>
      <c r="TUV3" s="7"/>
      <c r="TUW3" s="7"/>
      <c r="TUX3" s="7"/>
      <c r="TUY3" s="7"/>
      <c r="TUZ3" s="7"/>
      <c r="TVA3" s="7"/>
      <c r="TVB3" s="7"/>
      <c r="TVC3" s="7"/>
      <c r="TVD3" s="7"/>
      <c r="TVE3" s="7"/>
      <c r="TVF3" s="7"/>
      <c r="TVG3" s="7"/>
      <c r="TVH3" s="7"/>
      <c r="TVI3" s="7"/>
      <c r="TVJ3" s="7"/>
      <c r="TVK3" s="7"/>
      <c r="TVL3" s="7"/>
      <c r="TVM3" s="7"/>
      <c r="TVN3" s="7"/>
      <c r="TVO3" s="7"/>
      <c r="TVP3" s="7"/>
      <c r="TVQ3" s="7"/>
      <c r="TVR3" s="7"/>
      <c r="TVS3" s="7"/>
      <c r="TVT3" s="7"/>
      <c r="TVU3" s="7"/>
      <c r="TVV3" s="7"/>
      <c r="TVW3" s="7"/>
      <c r="TVX3" s="7"/>
      <c r="TVY3" s="7"/>
      <c r="TVZ3" s="7"/>
      <c r="TWA3" s="7"/>
      <c r="TWB3" s="7"/>
      <c r="TWC3" s="7"/>
      <c r="TWD3" s="7"/>
      <c r="TWE3" s="7"/>
      <c r="TWF3" s="7"/>
      <c r="TWG3" s="7"/>
      <c r="TWH3" s="7"/>
      <c r="TWI3" s="7"/>
      <c r="TWJ3" s="7"/>
      <c r="TWK3" s="7"/>
      <c r="TWL3" s="7"/>
      <c r="TWM3" s="7"/>
      <c r="TWN3" s="7"/>
      <c r="TWO3" s="7"/>
      <c r="TWP3" s="7"/>
      <c r="TWQ3" s="7"/>
      <c r="TWR3" s="7"/>
      <c r="TWS3" s="7"/>
      <c r="TWT3" s="7"/>
      <c r="TWU3" s="7"/>
      <c r="TWV3" s="7"/>
      <c r="TWW3" s="7"/>
      <c r="TWX3" s="7"/>
      <c r="TWY3" s="7"/>
      <c r="TWZ3" s="7"/>
      <c r="TXA3" s="7"/>
      <c r="TXB3" s="7"/>
      <c r="TXC3" s="7"/>
      <c r="TXD3" s="7"/>
      <c r="TXE3" s="7"/>
      <c r="TXF3" s="7"/>
      <c r="TXG3" s="7"/>
      <c r="TXH3" s="7"/>
      <c r="TXI3" s="7"/>
      <c r="TXJ3" s="7"/>
      <c r="TXK3" s="7"/>
      <c r="TXL3" s="7"/>
      <c r="TXM3" s="7"/>
      <c r="TXN3" s="7"/>
      <c r="TXO3" s="7"/>
      <c r="TXP3" s="7"/>
      <c r="TXQ3" s="7"/>
      <c r="TXR3" s="7"/>
      <c r="TXS3" s="7"/>
      <c r="TXT3" s="7"/>
      <c r="TXU3" s="7"/>
      <c r="TXV3" s="7"/>
      <c r="TXW3" s="7"/>
      <c r="TXX3" s="7"/>
      <c r="TXY3" s="7"/>
      <c r="TXZ3" s="7"/>
      <c r="TYA3" s="7"/>
      <c r="TYB3" s="7"/>
      <c r="TYC3" s="7"/>
      <c r="TYD3" s="7"/>
      <c r="TYE3" s="7"/>
      <c r="TYF3" s="7"/>
      <c r="TYG3" s="7"/>
      <c r="TYH3" s="7"/>
      <c r="TYI3" s="7"/>
      <c r="TYJ3" s="7"/>
      <c r="TYK3" s="7"/>
      <c r="TYL3" s="7"/>
      <c r="TYM3" s="7"/>
      <c r="TYN3" s="7"/>
      <c r="TYO3" s="7"/>
      <c r="TYP3" s="7"/>
      <c r="TYQ3" s="7"/>
      <c r="TYR3" s="7"/>
      <c r="TYS3" s="7"/>
      <c r="TYT3" s="7"/>
      <c r="TYU3" s="7"/>
      <c r="TYV3" s="7"/>
      <c r="TYW3" s="7"/>
      <c r="TYX3" s="7"/>
      <c r="TYY3" s="7"/>
      <c r="TYZ3" s="7"/>
      <c r="TZA3" s="7"/>
      <c r="TZB3" s="7"/>
      <c r="TZC3" s="7"/>
      <c r="TZD3" s="7"/>
      <c r="TZE3" s="7"/>
      <c r="TZF3" s="7"/>
      <c r="TZG3" s="7"/>
      <c r="TZH3" s="7"/>
      <c r="TZI3" s="7"/>
      <c r="TZJ3" s="7"/>
      <c r="TZK3" s="7"/>
      <c r="TZL3" s="7"/>
      <c r="TZM3" s="7"/>
      <c r="TZN3" s="7"/>
      <c r="TZO3" s="7"/>
      <c r="TZP3" s="7"/>
      <c r="TZQ3" s="7"/>
      <c r="TZR3" s="7"/>
      <c r="TZS3" s="7"/>
      <c r="TZT3" s="7"/>
      <c r="TZU3" s="7"/>
      <c r="TZV3" s="7"/>
      <c r="TZW3" s="7"/>
      <c r="TZX3" s="7"/>
      <c r="TZY3" s="7"/>
      <c r="TZZ3" s="7"/>
      <c r="UAA3" s="7"/>
      <c r="UAB3" s="7"/>
      <c r="UAC3" s="7"/>
      <c r="UAD3" s="7"/>
      <c r="UAE3" s="7"/>
      <c r="UAF3" s="7"/>
      <c r="UAG3" s="7"/>
      <c r="UAH3" s="7"/>
      <c r="UAI3" s="7"/>
      <c r="UAJ3" s="7"/>
      <c r="UAK3" s="7"/>
      <c r="UAL3" s="7"/>
      <c r="UAM3" s="7"/>
      <c r="UAN3" s="7"/>
      <c r="UAO3" s="7"/>
      <c r="UAP3" s="7"/>
      <c r="UAQ3" s="7"/>
      <c r="UAR3" s="7"/>
      <c r="UAS3" s="7"/>
      <c r="UAT3" s="7"/>
      <c r="UAU3" s="7"/>
      <c r="UAV3" s="7"/>
      <c r="UAW3" s="7"/>
      <c r="UAX3" s="7"/>
      <c r="UAY3" s="7"/>
      <c r="UAZ3" s="7"/>
      <c r="UBA3" s="7"/>
      <c r="UBB3" s="7"/>
      <c r="UBC3" s="7"/>
      <c r="UBD3" s="7"/>
      <c r="UBE3" s="7"/>
      <c r="UBF3" s="7"/>
      <c r="UBG3" s="7"/>
      <c r="UBH3" s="7"/>
      <c r="UBI3" s="7"/>
      <c r="UBJ3" s="7"/>
      <c r="UBK3" s="7"/>
      <c r="UBL3" s="7"/>
      <c r="UBM3" s="7"/>
      <c r="UBN3" s="7"/>
      <c r="UBO3" s="7"/>
      <c r="UBP3" s="7"/>
      <c r="UBQ3" s="7"/>
      <c r="UBR3" s="7"/>
      <c r="UBS3" s="7"/>
      <c r="UBT3" s="7"/>
      <c r="UBU3" s="7"/>
      <c r="UBV3" s="7"/>
      <c r="UBW3" s="7"/>
      <c r="UBX3" s="7"/>
      <c r="UBY3" s="7"/>
      <c r="UBZ3" s="7"/>
      <c r="UCA3" s="7"/>
      <c r="UCB3" s="7"/>
      <c r="UCC3" s="7"/>
      <c r="UCD3" s="7"/>
      <c r="UCE3" s="7"/>
      <c r="UCF3" s="7"/>
      <c r="UCG3" s="7"/>
      <c r="UCH3" s="7"/>
      <c r="UCI3" s="7"/>
      <c r="UCJ3" s="7"/>
      <c r="UCK3" s="7"/>
      <c r="UCL3" s="7"/>
      <c r="UCM3" s="7"/>
      <c r="UCN3" s="7"/>
      <c r="UCO3" s="7"/>
      <c r="UCP3" s="7"/>
      <c r="UCQ3" s="7"/>
      <c r="UCR3" s="7"/>
      <c r="UCS3" s="7"/>
      <c r="UCT3" s="7"/>
      <c r="UCU3" s="7"/>
      <c r="UCV3" s="7"/>
      <c r="UCW3" s="7"/>
      <c r="UCX3" s="7"/>
      <c r="UCY3" s="7"/>
      <c r="UCZ3" s="7"/>
      <c r="UDA3" s="7"/>
      <c r="UDB3" s="7"/>
      <c r="UDC3" s="7"/>
      <c r="UDD3" s="7"/>
      <c r="UDE3" s="7"/>
      <c r="UDF3" s="7"/>
      <c r="UDG3" s="7"/>
      <c r="UDH3" s="7"/>
      <c r="UDI3" s="7"/>
      <c r="UDJ3" s="7"/>
      <c r="UDK3" s="7"/>
      <c r="UDL3" s="7"/>
      <c r="UDM3" s="7"/>
      <c r="UDN3" s="7"/>
      <c r="UDO3" s="7"/>
      <c r="UDP3" s="7"/>
      <c r="UDQ3" s="7"/>
      <c r="UDR3" s="7"/>
      <c r="UDS3" s="7"/>
      <c r="UDT3" s="7"/>
      <c r="UDU3" s="7"/>
      <c r="UDV3" s="7"/>
      <c r="UDW3" s="7"/>
      <c r="UDX3" s="7"/>
      <c r="UDY3" s="7"/>
      <c r="UDZ3" s="7"/>
      <c r="UEA3" s="7"/>
      <c r="UEB3" s="7"/>
      <c r="UEC3" s="7"/>
      <c r="UED3" s="7"/>
      <c r="UEE3" s="7"/>
      <c r="UEF3" s="7"/>
      <c r="UEG3" s="7"/>
      <c r="UEH3" s="7"/>
      <c r="UEI3" s="7"/>
      <c r="UEJ3" s="7"/>
      <c r="UEK3" s="7"/>
      <c r="UEL3" s="7"/>
      <c r="UEM3" s="7"/>
      <c r="UEN3" s="7"/>
      <c r="UEO3" s="7"/>
      <c r="UEP3" s="7"/>
      <c r="UEQ3" s="7"/>
      <c r="UER3" s="7"/>
      <c r="UES3" s="7"/>
      <c r="UET3" s="7"/>
      <c r="UEU3" s="7"/>
      <c r="UEV3" s="7"/>
      <c r="UEW3" s="7"/>
      <c r="UEX3" s="7"/>
      <c r="UEY3" s="7"/>
      <c r="UEZ3" s="7"/>
      <c r="UFA3" s="7"/>
      <c r="UFB3" s="7"/>
      <c r="UFC3" s="7"/>
      <c r="UFD3" s="7"/>
      <c r="UFE3" s="7"/>
      <c r="UFF3" s="7"/>
      <c r="UFG3" s="7"/>
      <c r="UFH3" s="7"/>
      <c r="UFI3" s="7"/>
      <c r="UFJ3" s="7"/>
      <c r="UFK3" s="7"/>
      <c r="UFL3" s="7"/>
      <c r="UFM3" s="7"/>
      <c r="UFN3" s="7"/>
      <c r="UFO3" s="7"/>
      <c r="UFP3" s="7"/>
      <c r="UFQ3" s="7"/>
      <c r="UFR3" s="7"/>
      <c r="UFS3" s="7"/>
      <c r="UFT3" s="7"/>
      <c r="UFU3" s="7"/>
      <c r="UFV3" s="7"/>
      <c r="UFW3" s="7"/>
      <c r="UFX3" s="7"/>
      <c r="UFY3" s="7"/>
      <c r="UFZ3" s="7"/>
      <c r="UGA3" s="7"/>
      <c r="UGB3" s="7"/>
      <c r="UGC3" s="7"/>
      <c r="UGD3" s="7"/>
      <c r="UGE3" s="7"/>
      <c r="UGF3" s="7"/>
      <c r="UGG3" s="7"/>
      <c r="UGH3" s="7"/>
      <c r="UGI3" s="7"/>
      <c r="UGJ3" s="7"/>
      <c r="UGK3" s="7"/>
      <c r="UGL3" s="7"/>
      <c r="UGM3" s="7"/>
      <c r="UGN3" s="7"/>
      <c r="UGO3" s="7"/>
      <c r="UGP3" s="7"/>
      <c r="UGQ3" s="7"/>
      <c r="UGR3" s="7"/>
      <c r="UGS3" s="7"/>
      <c r="UGT3" s="7"/>
      <c r="UGU3" s="7"/>
      <c r="UGV3" s="7"/>
      <c r="UGW3" s="7"/>
      <c r="UGX3" s="7"/>
      <c r="UGY3" s="7"/>
      <c r="UGZ3" s="7"/>
      <c r="UHA3" s="7"/>
      <c r="UHB3" s="7"/>
      <c r="UHC3" s="7"/>
      <c r="UHD3" s="7"/>
      <c r="UHE3" s="7"/>
      <c r="UHF3" s="7"/>
      <c r="UHG3" s="7"/>
      <c r="UHH3" s="7"/>
      <c r="UHI3" s="7"/>
      <c r="UHJ3" s="7"/>
      <c r="UHK3" s="7"/>
      <c r="UHL3" s="7"/>
      <c r="UHM3" s="7"/>
      <c r="UHN3" s="7"/>
      <c r="UHO3" s="7"/>
      <c r="UHP3" s="7"/>
      <c r="UHQ3" s="7"/>
      <c r="UHR3" s="7"/>
      <c r="UHS3" s="7"/>
      <c r="UHT3" s="7"/>
      <c r="UHU3" s="7"/>
      <c r="UHV3" s="7"/>
      <c r="UHW3" s="7"/>
      <c r="UHX3" s="7"/>
      <c r="UHY3" s="7"/>
      <c r="UHZ3" s="7"/>
      <c r="UIA3" s="7"/>
      <c r="UIB3" s="7"/>
      <c r="UIC3" s="7"/>
      <c r="UID3" s="7"/>
      <c r="UIE3" s="7"/>
      <c r="UIF3" s="7"/>
      <c r="UIG3" s="7"/>
      <c r="UIH3" s="7"/>
      <c r="UII3" s="7"/>
      <c r="UIJ3" s="7"/>
      <c r="UIK3" s="7"/>
      <c r="UIL3" s="7"/>
      <c r="UIM3" s="7"/>
      <c r="UIN3" s="7"/>
      <c r="UIO3" s="7"/>
      <c r="UIP3" s="7"/>
      <c r="UIQ3" s="7"/>
      <c r="UIR3" s="7"/>
      <c r="UIS3" s="7"/>
      <c r="UIT3" s="7"/>
      <c r="UIU3" s="7"/>
      <c r="UIV3" s="7"/>
      <c r="UIW3" s="7"/>
      <c r="UIX3" s="7"/>
      <c r="UIY3" s="7"/>
      <c r="UIZ3" s="7"/>
      <c r="UJA3" s="7"/>
      <c r="UJB3" s="7"/>
      <c r="UJC3" s="7"/>
      <c r="UJD3" s="7"/>
      <c r="UJE3" s="7"/>
      <c r="UJF3" s="7"/>
      <c r="UJG3" s="7"/>
      <c r="UJH3" s="7"/>
      <c r="UJI3" s="7"/>
      <c r="UJJ3" s="7"/>
      <c r="UJK3" s="7"/>
      <c r="UJL3" s="7"/>
      <c r="UJM3" s="7"/>
      <c r="UJN3" s="7"/>
      <c r="UJO3" s="7"/>
      <c r="UJP3" s="7"/>
      <c r="UJQ3" s="7"/>
      <c r="UJR3" s="7"/>
      <c r="UJS3" s="7"/>
      <c r="UJT3" s="7"/>
      <c r="UJU3" s="7"/>
      <c r="UJV3" s="7"/>
      <c r="UJW3" s="7"/>
      <c r="UJX3" s="7"/>
      <c r="UJY3" s="7"/>
      <c r="UJZ3" s="7"/>
      <c r="UKA3" s="7"/>
      <c r="UKB3" s="7"/>
      <c r="UKC3" s="7"/>
      <c r="UKD3" s="7"/>
      <c r="UKE3" s="7"/>
      <c r="UKF3" s="7"/>
      <c r="UKG3" s="7"/>
      <c r="UKH3" s="7"/>
      <c r="UKI3" s="7"/>
      <c r="UKJ3" s="7"/>
      <c r="UKK3" s="7"/>
      <c r="UKL3" s="7"/>
      <c r="UKM3" s="7"/>
      <c r="UKN3" s="7"/>
      <c r="UKO3" s="7"/>
      <c r="UKP3" s="7"/>
      <c r="UKQ3" s="7"/>
      <c r="UKR3" s="7"/>
      <c r="UKS3" s="7"/>
      <c r="UKT3" s="7"/>
      <c r="UKU3" s="7"/>
      <c r="UKV3" s="7"/>
      <c r="UKW3" s="7"/>
      <c r="UKX3" s="7"/>
      <c r="UKY3" s="7"/>
      <c r="UKZ3" s="7"/>
      <c r="ULA3" s="7"/>
      <c r="ULB3" s="7"/>
      <c r="ULC3" s="7"/>
      <c r="ULD3" s="7"/>
      <c r="ULE3" s="7"/>
      <c r="ULF3" s="7"/>
      <c r="ULG3" s="7"/>
      <c r="ULH3" s="7"/>
      <c r="ULI3" s="7"/>
      <c r="ULJ3" s="7"/>
      <c r="ULK3" s="7"/>
      <c r="ULL3" s="7"/>
      <c r="ULM3" s="7"/>
      <c r="ULN3" s="7"/>
      <c r="ULO3" s="7"/>
      <c r="ULP3" s="7"/>
      <c r="ULQ3" s="7"/>
      <c r="ULR3" s="7"/>
      <c r="ULS3" s="7"/>
      <c r="ULT3" s="7"/>
      <c r="ULU3" s="7"/>
      <c r="ULV3" s="7"/>
      <c r="ULW3" s="7"/>
      <c r="ULX3" s="7"/>
      <c r="ULY3" s="7"/>
      <c r="ULZ3" s="7"/>
      <c r="UMA3" s="7"/>
      <c r="UMB3" s="7"/>
      <c r="UMC3" s="7"/>
      <c r="UMD3" s="7"/>
      <c r="UME3" s="7"/>
      <c r="UMF3" s="7"/>
      <c r="UMG3" s="7"/>
      <c r="UMH3" s="7"/>
      <c r="UMI3" s="7"/>
      <c r="UMJ3" s="7"/>
      <c r="UMK3" s="7"/>
      <c r="UML3" s="7"/>
      <c r="UMM3" s="7"/>
      <c r="UMN3" s="7"/>
      <c r="UMO3" s="7"/>
      <c r="UMP3" s="7"/>
      <c r="UMQ3" s="7"/>
      <c r="UMR3" s="7"/>
      <c r="UMS3" s="7"/>
      <c r="UMT3" s="7"/>
      <c r="UMU3" s="7"/>
      <c r="UMV3" s="7"/>
      <c r="UMW3" s="7"/>
      <c r="UMX3" s="7"/>
      <c r="UMY3" s="7"/>
      <c r="UMZ3" s="7"/>
      <c r="UNA3" s="7"/>
      <c r="UNB3" s="7"/>
      <c r="UNC3" s="7"/>
      <c r="UND3" s="7"/>
      <c r="UNE3" s="7"/>
      <c r="UNF3" s="7"/>
      <c r="UNG3" s="7"/>
      <c r="UNH3" s="7"/>
      <c r="UNI3" s="7"/>
      <c r="UNJ3" s="7"/>
      <c r="UNK3" s="7"/>
      <c r="UNL3" s="7"/>
      <c r="UNM3" s="7"/>
      <c r="UNN3" s="7"/>
      <c r="UNO3" s="7"/>
      <c r="UNP3" s="7"/>
      <c r="UNQ3" s="7"/>
      <c r="UNR3" s="7"/>
      <c r="UNS3" s="7"/>
      <c r="UNT3" s="7"/>
      <c r="UNU3" s="7"/>
      <c r="UNV3" s="7"/>
      <c r="UNW3" s="7"/>
      <c r="UNX3" s="7"/>
      <c r="UNY3" s="7"/>
      <c r="UNZ3" s="7"/>
      <c r="UOA3" s="7"/>
      <c r="UOB3" s="7"/>
      <c r="UOC3" s="7"/>
      <c r="UOD3" s="7"/>
      <c r="UOE3" s="7"/>
      <c r="UOF3" s="7"/>
      <c r="UOG3" s="7"/>
      <c r="UOH3" s="7"/>
      <c r="UOI3" s="7"/>
      <c r="UOJ3" s="7"/>
      <c r="UOK3" s="7"/>
      <c r="UOL3" s="7"/>
      <c r="UOM3" s="7"/>
      <c r="UON3" s="7"/>
      <c r="UOO3" s="7"/>
      <c r="UOP3" s="7"/>
      <c r="UOQ3" s="7"/>
      <c r="UOR3" s="7"/>
      <c r="UOS3" s="7"/>
      <c r="UOT3" s="7"/>
      <c r="UOU3" s="7"/>
      <c r="UOV3" s="7"/>
      <c r="UOW3" s="7"/>
      <c r="UOX3" s="7"/>
      <c r="UOY3" s="7"/>
      <c r="UOZ3" s="7"/>
      <c r="UPA3" s="7"/>
      <c r="UPB3" s="7"/>
      <c r="UPC3" s="7"/>
      <c r="UPD3" s="7"/>
      <c r="UPE3" s="7"/>
      <c r="UPF3" s="7"/>
      <c r="UPG3" s="7"/>
      <c r="UPH3" s="7"/>
      <c r="UPI3" s="7"/>
      <c r="UPJ3" s="7"/>
      <c r="UPK3" s="7"/>
      <c r="UPL3" s="7"/>
      <c r="UPM3" s="7"/>
      <c r="UPN3" s="7"/>
      <c r="UPO3" s="7"/>
      <c r="UPP3" s="7"/>
      <c r="UPQ3" s="7"/>
      <c r="UPR3" s="7"/>
      <c r="UPS3" s="7"/>
      <c r="UPT3" s="7"/>
      <c r="UPU3" s="7"/>
      <c r="UPV3" s="7"/>
      <c r="UPW3" s="7"/>
      <c r="UPX3" s="7"/>
      <c r="UPY3" s="7"/>
      <c r="UPZ3" s="7"/>
      <c r="UQA3" s="7"/>
      <c r="UQB3" s="7"/>
      <c r="UQC3" s="7"/>
      <c r="UQD3" s="7"/>
      <c r="UQE3" s="7"/>
      <c r="UQF3" s="7"/>
      <c r="UQG3" s="7"/>
      <c r="UQH3" s="7"/>
      <c r="UQI3" s="7"/>
      <c r="UQJ3" s="7"/>
      <c r="UQK3" s="7"/>
      <c r="UQL3" s="7"/>
      <c r="UQM3" s="7"/>
      <c r="UQN3" s="7"/>
      <c r="UQO3" s="7"/>
      <c r="UQP3" s="7"/>
      <c r="UQQ3" s="7"/>
      <c r="UQR3" s="7"/>
      <c r="UQS3" s="7"/>
      <c r="UQT3" s="7"/>
      <c r="UQU3" s="7"/>
      <c r="UQV3" s="7"/>
      <c r="UQW3" s="7"/>
      <c r="UQX3" s="7"/>
      <c r="UQY3" s="7"/>
      <c r="UQZ3" s="7"/>
      <c r="URA3" s="7"/>
      <c r="URB3" s="7"/>
      <c r="URC3" s="7"/>
      <c r="URD3" s="7"/>
      <c r="URE3" s="7"/>
      <c r="URF3" s="7"/>
      <c r="URG3" s="7"/>
      <c r="URH3" s="7"/>
      <c r="URI3" s="7"/>
      <c r="URJ3" s="7"/>
      <c r="URK3" s="7"/>
      <c r="URL3" s="7"/>
      <c r="URM3" s="7"/>
      <c r="URN3" s="7"/>
      <c r="URO3" s="7"/>
      <c r="URP3" s="7"/>
      <c r="URQ3" s="7"/>
      <c r="URR3" s="7"/>
      <c r="URS3" s="7"/>
      <c r="URT3" s="7"/>
      <c r="URU3" s="7"/>
      <c r="URV3" s="7"/>
      <c r="URW3" s="7"/>
      <c r="URX3" s="7"/>
      <c r="URY3" s="7"/>
      <c r="URZ3" s="7"/>
      <c r="USA3" s="7"/>
      <c r="USB3" s="7"/>
      <c r="USC3" s="7"/>
      <c r="USD3" s="7"/>
      <c r="USE3" s="7"/>
      <c r="USF3" s="7"/>
      <c r="USG3" s="7"/>
      <c r="USH3" s="7"/>
      <c r="USI3" s="7"/>
      <c r="USJ3" s="7"/>
      <c r="USK3" s="7"/>
      <c r="USL3" s="7"/>
      <c r="USM3" s="7"/>
      <c r="USN3" s="7"/>
      <c r="USO3" s="7"/>
      <c r="USP3" s="7"/>
      <c r="USQ3" s="7"/>
      <c r="USR3" s="7"/>
      <c r="USS3" s="7"/>
      <c r="UST3" s="7"/>
      <c r="USU3" s="7"/>
      <c r="USV3" s="7"/>
      <c r="USW3" s="7"/>
      <c r="USX3" s="7"/>
      <c r="USY3" s="7"/>
      <c r="USZ3" s="7"/>
      <c r="UTA3" s="7"/>
      <c r="UTB3" s="7"/>
      <c r="UTC3" s="7"/>
      <c r="UTD3" s="7"/>
      <c r="UTE3" s="7"/>
      <c r="UTF3" s="7"/>
      <c r="UTG3" s="7"/>
      <c r="UTH3" s="7"/>
      <c r="UTI3" s="7"/>
      <c r="UTJ3" s="7"/>
      <c r="UTK3" s="7"/>
      <c r="UTL3" s="7"/>
      <c r="UTM3" s="7"/>
      <c r="UTN3" s="7"/>
      <c r="UTO3" s="7"/>
      <c r="UTP3" s="7"/>
      <c r="UTQ3" s="7"/>
      <c r="UTR3" s="7"/>
      <c r="UTS3" s="7"/>
      <c r="UTT3" s="7"/>
      <c r="UTU3" s="7"/>
      <c r="UTV3" s="7"/>
      <c r="UTW3" s="7"/>
      <c r="UTX3" s="7"/>
      <c r="UTY3" s="7"/>
      <c r="UTZ3" s="7"/>
      <c r="UUA3" s="7"/>
      <c r="UUB3" s="7"/>
      <c r="UUC3" s="7"/>
      <c r="UUD3" s="7"/>
      <c r="UUE3" s="7"/>
      <c r="UUF3" s="7"/>
      <c r="UUG3" s="7"/>
      <c r="UUH3" s="7"/>
      <c r="UUI3" s="7"/>
      <c r="UUJ3" s="7"/>
      <c r="UUK3" s="7"/>
      <c r="UUL3" s="7"/>
      <c r="UUM3" s="7"/>
      <c r="UUN3" s="7"/>
      <c r="UUO3" s="7"/>
      <c r="UUP3" s="7"/>
      <c r="UUQ3" s="7"/>
      <c r="UUR3" s="7"/>
      <c r="UUS3" s="7"/>
      <c r="UUT3" s="7"/>
      <c r="UUU3" s="7"/>
      <c r="UUV3" s="7"/>
      <c r="UUW3" s="7"/>
      <c r="UUX3" s="7"/>
      <c r="UUY3" s="7"/>
      <c r="UUZ3" s="7"/>
      <c r="UVA3" s="7"/>
      <c r="UVB3" s="7"/>
      <c r="UVC3" s="7"/>
      <c r="UVD3" s="7"/>
      <c r="UVE3" s="7"/>
      <c r="UVF3" s="7"/>
      <c r="UVG3" s="7"/>
      <c r="UVH3" s="7"/>
      <c r="UVI3" s="7"/>
      <c r="UVJ3" s="7"/>
      <c r="UVK3" s="7"/>
      <c r="UVL3" s="7"/>
      <c r="UVM3" s="7"/>
      <c r="UVN3" s="7"/>
      <c r="UVO3" s="7"/>
      <c r="UVP3" s="7"/>
      <c r="UVQ3" s="7"/>
      <c r="UVR3" s="7"/>
      <c r="UVS3" s="7"/>
      <c r="UVT3" s="7"/>
      <c r="UVU3" s="7"/>
      <c r="UVV3" s="7"/>
      <c r="UVW3" s="7"/>
      <c r="UVX3" s="7"/>
      <c r="UVY3" s="7"/>
      <c r="UVZ3" s="7"/>
      <c r="UWA3" s="7"/>
      <c r="UWB3" s="7"/>
      <c r="UWC3" s="7"/>
      <c r="UWD3" s="7"/>
      <c r="UWE3" s="7"/>
      <c r="UWF3" s="7"/>
      <c r="UWG3" s="7"/>
      <c r="UWH3" s="7"/>
      <c r="UWI3" s="7"/>
      <c r="UWJ3" s="7"/>
      <c r="UWK3" s="7"/>
      <c r="UWL3" s="7"/>
      <c r="UWM3" s="7"/>
      <c r="UWN3" s="7"/>
      <c r="UWO3" s="7"/>
      <c r="UWP3" s="7"/>
      <c r="UWQ3" s="7"/>
      <c r="UWR3" s="7"/>
      <c r="UWS3" s="7"/>
      <c r="UWT3" s="7"/>
      <c r="UWU3" s="7"/>
      <c r="UWV3" s="7"/>
      <c r="UWW3" s="7"/>
      <c r="UWX3" s="7"/>
      <c r="UWY3" s="7"/>
      <c r="UWZ3" s="7"/>
      <c r="UXA3" s="7"/>
      <c r="UXB3" s="7"/>
      <c r="UXC3" s="7"/>
      <c r="UXD3" s="7"/>
      <c r="UXE3" s="7"/>
      <c r="UXF3" s="7"/>
      <c r="UXG3" s="7"/>
      <c r="UXH3" s="7"/>
      <c r="UXI3" s="7"/>
      <c r="UXJ3" s="7"/>
      <c r="UXK3" s="7"/>
      <c r="UXL3" s="7"/>
      <c r="UXM3" s="7"/>
      <c r="UXN3" s="7"/>
      <c r="UXO3" s="7"/>
      <c r="UXP3" s="7"/>
      <c r="UXQ3" s="7"/>
      <c r="UXR3" s="7"/>
      <c r="UXS3" s="7"/>
      <c r="UXT3" s="7"/>
      <c r="UXU3" s="7"/>
      <c r="UXV3" s="7"/>
      <c r="UXW3" s="7"/>
      <c r="UXX3" s="7"/>
      <c r="UXY3" s="7"/>
      <c r="UXZ3" s="7"/>
      <c r="UYA3" s="7"/>
      <c r="UYB3" s="7"/>
      <c r="UYC3" s="7"/>
      <c r="UYD3" s="7"/>
      <c r="UYE3" s="7"/>
      <c r="UYF3" s="7"/>
      <c r="UYG3" s="7"/>
      <c r="UYH3" s="7"/>
      <c r="UYI3" s="7"/>
      <c r="UYJ3" s="7"/>
      <c r="UYK3" s="7"/>
      <c r="UYL3" s="7"/>
      <c r="UYM3" s="7"/>
      <c r="UYN3" s="7"/>
      <c r="UYO3" s="7"/>
      <c r="UYP3" s="7"/>
      <c r="UYQ3" s="7"/>
      <c r="UYR3" s="7"/>
      <c r="UYS3" s="7"/>
      <c r="UYT3" s="7"/>
      <c r="UYU3" s="7"/>
      <c r="UYV3" s="7"/>
      <c r="UYW3" s="7"/>
      <c r="UYX3" s="7"/>
      <c r="UYY3" s="7"/>
      <c r="UYZ3" s="7"/>
      <c r="UZA3" s="7"/>
      <c r="UZB3" s="7"/>
      <c r="UZC3" s="7"/>
      <c r="UZD3" s="7"/>
      <c r="UZE3" s="7"/>
      <c r="UZF3" s="7"/>
      <c r="UZG3" s="7"/>
      <c r="UZH3" s="7"/>
      <c r="UZI3" s="7"/>
      <c r="UZJ3" s="7"/>
      <c r="UZK3" s="7"/>
      <c r="UZL3" s="7"/>
      <c r="UZM3" s="7"/>
      <c r="UZN3" s="7"/>
      <c r="UZO3" s="7"/>
      <c r="UZP3" s="7"/>
      <c r="UZQ3" s="7"/>
      <c r="UZR3" s="7"/>
      <c r="UZS3" s="7"/>
      <c r="UZT3" s="7"/>
      <c r="UZU3" s="7"/>
      <c r="UZV3" s="7"/>
      <c r="UZW3" s="7"/>
      <c r="UZX3" s="7"/>
      <c r="UZY3" s="7"/>
      <c r="UZZ3" s="7"/>
      <c r="VAA3" s="7"/>
      <c r="VAB3" s="7"/>
      <c r="VAC3" s="7"/>
      <c r="VAD3" s="7"/>
      <c r="VAE3" s="7"/>
      <c r="VAF3" s="7"/>
      <c r="VAG3" s="7"/>
      <c r="VAH3" s="7"/>
      <c r="VAI3" s="7"/>
      <c r="VAJ3" s="7"/>
      <c r="VAK3" s="7"/>
      <c r="VAL3" s="7"/>
      <c r="VAM3" s="7"/>
      <c r="VAN3" s="7"/>
      <c r="VAO3" s="7"/>
      <c r="VAP3" s="7"/>
      <c r="VAQ3" s="7"/>
      <c r="VAR3" s="7"/>
      <c r="VAS3" s="7"/>
      <c r="VAT3" s="7"/>
      <c r="VAU3" s="7"/>
      <c r="VAV3" s="7"/>
      <c r="VAW3" s="7"/>
      <c r="VAX3" s="7"/>
      <c r="VAY3" s="7"/>
      <c r="VAZ3" s="7"/>
      <c r="VBA3" s="7"/>
      <c r="VBB3" s="7"/>
      <c r="VBC3" s="7"/>
      <c r="VBD3" s="7"/>
      <c r="VBE3" s="7"/>
      <c r="VBF3" s="7"/>
      <c r="VBG3" s="7"/>
      <c r="VBH3" s="7"/>
      <c r="VBI3" s="7"/>
      <c r="VBJ3" s="7"/>
      <c r="VBK3" s="7"/>
      <c r="VBL3" s="7"/>
      <c r="VBM3" s="7"/>
      <c r="VBN3" s="7"/>
      <c r="VBO3" s="7"/>
      <c r="VBP3" s="7"/>
      <c r="VBQ3" s="7"/>
      <c r="VBR3" s="7"/>
      <c r="VBS3" s="7"/>
      <c r="VBT3" s="7"/>
      <c r="VBU3" s="7"/>
      <c r="VBV3" s="7"/>
      <c r="VBW3" s="7"/>
      <c r="VBX3" s="7"/>
      <c r="VBY3" s="7"/>
      <c r="VBZ3" s="7"/>
      <c r="VCA3" s="7"/>
      <c r="VCB3" s="7"/>
      <c r="VCC3" s="7"/>
      <c r="VCD3" s="7"/>
      <c r="VCE3" s="7"/>
      <c r="VCF3" s="7"/>
      <c r="VCG3" s="7"/>
      <c r="VCH3" s="7"/>
      <c r="VCI3" s="7"/>
      <c r="VCJ3" s="7"/>
      <c r="VCK3" s="7"/>
      <c r="VCL3" s="7"/>
      <c r="VCM3" s="7"/>
      <c r="VCN3" s="7"/>
      <c r="VCO3" s="7"/>
      <c r="VCP3" s="7"/>
      <c r="VCQ3" s="7"/>
      <c r="VCR3" s="7"/>
      <c r="VCS3" s="7"/>
      <c r="VCT3" s="7"/>
      <c r="VCU3" s="7"/>
      <c r="VCV3" s="7"/>
      <c r="VCW3" s="7"/>
      <c r="VCX3" s="7"/>
      <c r="VCY3" s="7"/>
      <c r="VCZ3" s="7"/>
      <c r="VDA3" s="7"/>
      <c r="VDB3" s="7"/>
      <c r="VDC3" s="7"/>
      <c r="VDD3" s="7"/>
      <c r="VDE3" s="7"/>
      <c r="VDF3" s="7"/>
      <c r="VDG3" s="7"/>
      <c r="VDH3" s="7"/>
      <c r="VDI3" s="7"/>
      <c r="VDJ3" s="7"/>
      <c r="VDK3" s="7"/>
      <c r="VDL3" s="7"/>
      <c r="VDM3" s="7"/>
      <c r="VDN3" s="7"/>
      <c r="VDO3" s="7"/>
      <c r="VDP3" s="7"/>
      <c r="VDQ3" s="7"/>
      <c r="VDR3" s="7"/>
      <c r="VDS3" s="7"/>
      <c r="VDT3" s="7"/>
      <c r="VDU3" s="7"/>
      <c r="VDV3" s="7"/>
      <c r="VDW3" s="7"/>
      <c r="VDX3" s="7"/>
      <c r="VDY3" s="7"/>
      <c r="VDZ3" s="7"/>
      <c r="VEA3" s="7"/>
      <c r="VEB3" s="7"/>
      <c r="VEC3" s="7"/>
      <c r="VED3" s="7"/>
      <c r="VEE3" s="7"/>
      <c r="VEF3" s="7"/>
      <c r="VEG3" s="7"/>
      <c r="VEH3" s="7"/>
      <c r="VEI3" s="7"/>
      <c r="VEJ3" s="7"/>
      <c r="VEK3" s="7"/>
      <c r="VEL3" s="7"/>
      <c r="VEM3" s="7"/>
      <c r="VEN3" s="7"/>
      <c r="VEO3" s="7"/>
      <c r="VEP3" s="7"/>
      <c r="VEQ3" s="7"/>
      <c r="VER3" s="7"/>
      <c r="VES3" s="7"/>
      <c r="VET3" s="7"/>
      <c r="VEU3" s="7"/>
      <c r="VEV3" s="7"/>
      <c r="VEW3" s="7"/>
      <c r="VEX3" s="7"/>
      <c r="VEY3" s="7"/>
      <c r="VEZ3" s="7"/>
      <c r="VFA3" s="7"/>
      <c r="VFB3" s="7"/>
      <c r="VFC3" s="7"/>
      <c r="VFD3" s="7"/>
      <c r="VFE3" s="7"/>
      <c r="VFF3" s="7"/>
      <c r="VFG3" s="7"/>
      <c r="VFH3" s="7"/>
      <c r="VFI3" s="7"/>
      <c r="VFJ3" s="7"/>
      <c r="VFK3" s="7"/>
      <c r="VFL3" s="7"/>
      <c r="VFM3" s="7"/>
      <c r="VFN3" s="7"/>
      <c r="VFO3" s="7"/>
      <c r="VFP3" s="7"/>
      <c r="VFQ3" s="7"/>
      <c r="VFR3" s="7"/>
      <c r="VFS3" s="7"/>
      <c r="VFT3" s="7"/>
      <c r="VFU3" s="7"/>
      <c r="VFV3" s="7"/>
      <c r="VFW3" s="7"/>
      <c r="VFX3" s="7"/>
      <c r="VFY3" s="7"/>
      <c r="VFZ3" s="7"/>
      <c r="VGA3" s="7"/>
      <c r="VGB3" s="7"/>
      <c r="VGC3" s="7"/>
      <c r="VGD3" s="7"/>
      <c r="VGE3" s="7"/>
      <c r="VGF3" s="7"/>
      <c r="VGG3" s="7"/>
      <c r="VGH3" s="7"/>
      <c r="VGI3" s="7"/>
      <c r="VGJ3" s="7"/>
      <c r="VGK3" s="7"/>
      <c r="VGL3" s="7"/>
      <c r="VGM3" s="7"/>
      <c r="VGN3" s="7"/>
      <c r="VGO3" s="7"/>
      <c r="VGP3" s="7"/>
      <c r="VGQ3" s="7"/>
      <c r="VGR3" s="7"/>
      <c r="VGS3" s="7"/>
      <c r="VGT3" s="7"/>
      <c r="VGU3" s="7"/>
      <c r="VGV3" s="7"/>
      <c r="VGW3" s="7"/>
      <c r="VGX3" s="7"/>
      <c r="VGY3" s="7"/>
      <c r="VGZ3" s="7"/>
      <c r="VHA3" s="7"/>
      <c r="VHB3" s="7"/>
      <c r="VHC3" s="7"/>
      <c r="VHD3" s="7"/>
      <c r="VHE3" s="7"/>
      <c r="VHF3" s="7"/>
      <c r="VHG3" s="7"/>
      <c r="VHH3" s="7"/>
      <c r="VHI3" s="7"/>
      <c r="VHJ3" s="7"/>
      <c r="VHK3" s="7"/>
      <c r="VHL3" s="7"/>
      <c r="VHM3" s="7"/>
      <c r="VHN3" s="7"/>
      <c r="VHO3" s="7"/>
      <c r="VHP3" s="7"/>
      <c r="VHQ3" s="7"/>
      <c r="VHR3" s="7"/>
      <c r="VHS3" s="7"/>
      <c r="VHT3" s="7"/>
      <c r="VHU3" s="7"/>
      <c r="VHV3" s="7"/>
      <c r="VHW3" s="7"/>
      <c r="VHX3" s="7"/>
      <c r="VHY3" s="7"/>
      <c r="VHZ3" s="7"/>
      <c r="VIA3" s="7"/>
      <c r="VIB3" s="7"/>
      <c r="VIC3" s="7"/>
      <c r="VID3" s="7"/>
      <c r="VIE3" s="7"/>
      <c r="VIF3" s="7"/>
      <c r="VIG3" s="7"/>
      <c r="VIH3" s="7"/>
      <c r="VII3" s="7"/>
      <c r="VIJ3" s="7"/>
      <c r="VIK3" s="7"/>
      <c r="VIL3" s="7"/>
      <c r="VIM3" s="7"/>
      <c r="VIN3" s="7"/>
      <c r="VIO3" s="7"/>
      <c r="VIP3" s="7"/>
      <c r="VIQ3" s="7"/>
      <c r="VIR3" s="7"/>
      <c r="VIS3" s="7"/>
      <c r="VIT3" s="7"/>
      <c r="VIU3" s="7"/>
      <c r="VIV3" s="7"/>
      <c r="VIW3" s="7"/>
      <c r="VIX3" s="7"/>
      <c r="VIY3" s="7"/>
      <c r="VIZ3" s="7"/>
      <c r="VJA3" s="7"/>
      <c r="VJB3" s="7"/>
      <c r="VJC3" s="7"/>
      <c r="VJD3" s="7"/>
      <c r="VJE3" s="7"/>
      <c r="VJF3" s="7"/>
      <c r="VJG3" s="7"/>
      <c r="VJH3" s="7"/>
      <c r="VJI3" s="7"/>
      <c r="VJJ3" s="7"/>
      <c r="VJK3" s="7"/>
      <c r="VJL3" s="7"/>
      <c r="VJM3" s="7"/>
      <c r="VJN3" s="7"/>
      <c r="VJO3" s="7"/>
      <c r="VJP3" s="7"/>
      <c r="VJQ3" s="7"/>
      <c r="VJR3" s="7"/>
      <c r="VJS3" s="7"/>
      <c r="VJT3" s="7"/>
      <c r="VJU3" s="7"/>
      <c r="VJV3" s="7"/>
      <c r="VJW3" s="7"/>
      <c r="VJX3" s="7"/>
      <c r="VJY3" s="7"/>
      <c r="VJZ3" s="7"/>
      <c r="VKA3" s="7"/>
      <c r="VKB3" s="7"/>
      <c r="VKC3" s="7"/>
      <c r="VKD3" s="7"/>
      <c r="VKE3" s="7"/>
      <c r="VKF3" s="7"/>
      <c r="VKG3" s="7"/>
      <c r="VKH3" s="7"/>
      <c r="VKI3" s="7"/>
      <c r="VKJ3" s="7"/>
      <c r="VKK3" s="7"/>
      <c r="VKL3" s="7"/>
      <c r="VKM3" s="7"/>
      <c r="VKN3" s="7"/>
      <c r="VKO3" s="7"/>
      <c r="VKP3" s="7"/>
      <c r="VKQ3" s="7"/>
      <c r="VKR3" s="7"/>
      <c r="VKS3" s="7"/>
      <c r="VKT3" s="7"/>
      <c r="VKU3" s="7"/>
      <c r="VKV3" s="7"/>
      <c r="VKW3" s="7"/>
      <c r="VKX3" s="7"/>
      <c r="VKY3" s="7"/>
      <c r="VKZ3" s="7"/>
      <c r="VLA3" s="7"/>
      <c r="VLB3" s="7"/>
      <c r="VLC3" s="7"/>
      <c r="VLD3" s="7"/>
      <c r="VLE3" s="7"/>
      <c r="VLF3" s="7"/>
      <c r="VLG3" s="7"/>
      <c r="VLH3" s="7"/>
      <c r="VLI3" s="7"/>
      <c r="VLJ3" s="7"/>
      <c r="VLK3" s="7"/>
      <c r="VLL3" s="7"/>
      <c r="VLM3" s="7"/>
      <c r="VLN3" s="7"/>
      <c r="VLO3" s="7"/>
      <c r="VLP3" s="7"/>
      <c r="VLQ3" s="7"/>
      <c r="VLR3" s="7"/>
      <c r="VLS3" s="7"/>
      <c r="VLT3" s="7"/>
      <c r="VLU3" s="7"/>
      <c r="VLV3" s="7"/>
      <c r="VLW3" s="7"/>
      <c r="VLX3" s="7"/>
      <c r="VLY3" s="7"/>
      <c r="VLZ3" s="7"/>
      <c r="VMA3" s="7"/>
      <c r="VMB3" s="7"/>
      <c r="VMC3" s="7"/>
      <c r="VMD3" s="7"/>
      <c r="VME3" s="7"/>
      <c r="VMF3" s="7"/>
      <c r="VMG3" s="7"/>
      <c r="VMH3" s="7"/>
      <c r="VMI3" s="7"/>
      <c r="VMJ3" s="7"/>
      <c r="VMK3" s="7"/>
      <c r="VML3" s="7"/>
      <c r="VMM3" s="7"/>
      <c r="VMN3" s="7"/>
      <c r="VMO3" s="7"/>
      <c r="VMP3" s="7"/>
      <c r="VMQ3" s="7"/>
      <c r="VMR3" s="7"/>
      <c r="VMS3" s="7"/>
      <c r="VMT3" s="7"/>
      <c r="VMU3" s="7"/>
      <c r="VMV3" s="7"/>
      <c r="VMW3" s="7"/>
      <c r="VMX3" s="7"/>
      <c r="VMY3" s="7"/>
      <c r="VMZ3" s="7"/>
      <c r="VNA3" s="7"/>
      <c r="VNB3" s="7"/>
      <c r="VNC3" s="7"/>
      <c r="VND3" s="7"/>
      <c r="VNE3" s="7"/>
      <c r="VNF3" s="7"/>
      <c r="VNG3" s="7"/>
      <c r="VNH3" s="7"/>
      <c r="VNI3" s="7"/>
      <c r="VNJ3" s="7"/>
      <c r="VNK3" s="7"/>
      <c r="VNL3" s="7"/>
      <c r="VNM3" s="7"/>
      <c r="VNN3" s="7"/>
      <c r="VNO3" s="7"/>
      <c r="VNP3" s="7"/>
      <c r="VNQ3" s="7"/>
      <c r="VNR3" s="7"/>
      <c r="VNS3" s="7"/>
      <c r="VNT3" s="7"/>
      <c r="VNU3" s="7"/>
      <c r="VNV3" s="7"/>
      <c r="VNW3" s="7"/>
      <c r="VNX3" s="7"/>
      <c r="VNY3" s="7"/>
      <c r="VNZ3" s="7"/>
      <c r="VOA3" s="7"/>
      <c r="VOB3" s="7"/>
      <c r="VOC3" s="7"/>
      <c r="VOD3" s="7"/>
      <c r="VOE3" s="7"/>
      <c r="VOF3" s="7"/>
      <c r="VOG3" s="7"/>
      <c r="VOH3" s="7"/>
      <c r="VOI3" s="7"/>
      <c r="VOJ3" s="7"/>
      <c r="VOK3" s="7"/>
      <c r="VOL3" s="7"/>
      <c r="VOM3" s="7"/>
      <c r="VON3" s="7"/>
      <c r="VOO3" s="7"/>
      <c r="VOP3" s="7"/>
      <c r="VOQ3" s="7"/>
      <c r="VOR3" s="7"/>
      <c r="VOS3" s="7"/>
      <c r="VOT3" s="7"/>
      <c r="VOU3" s="7"/>
      <c r="VOV3" s="7"/>
      <c r="VOW3" s="7"/>
      <c r="VOX3" s="7"/>
      <c r="VOY3" s="7"/>
      <c r="VOZ3" s="7"/>
      <c r="VPA3" s="7"/>
      <c r="VPB3" s="7"/>
      <c r="VPC3" s="7"/>
      <c r="VPD3" s="7"/>
      <c r="VPE3" s="7"/>
      <c r="VPF3" s="7"/>
      <c r="VPG3" s="7"/>
      <c r="VPH3" s="7"/>
      <c r="VPI3" s="7"/>
      <c r="VPJ3" s="7"/>
      <c r="VPK3" s="7"/>
      <c r="VPL3" s="7"/>
      <c r="VPM3" s="7"/>
      <c r="VPN3" s="7"/>
      <c r="VPO3" s="7"/>
      <c r="VPP3" s="7"/>
      <c r="VPQ3" s="7"/>
      <c r="VPR3" s="7"/>
      <c r="VPS3" s="7"/>
      <c r="VPT3" s="7"/>
      <c r="VPU3" s="7"/>
      <c r="VPV3" s="7"/>
      <c r="VPW3" s="7"/>
      <c r="VPX3" s="7"/>
      <c r="VPY3" s="7"/>
      <c r="VPZ3" s="7"/>
      <c r="VQA3" s="7"/>
      <c r="VQB3" s="7"/>
      <c r="VQC3" s="7"/>
      <c r="VQD3" s="7"/>
      <c r="VQE3" s="7"/>
      <c r="VQF3" s="7"/>
      <c r="VQG3" s="7"/>
      <c r="VQH3" s="7"/>
      <c r="VQI3" s="7"/>
      <c r="VQJ3" s="7"/>
      <c r="VQK3" s="7"/>
      <c r="VQL3" s="7"/>
      <c r="VQM3" s="7"/>
      <c r="VQN3" s="7"/>
      <c r="VQO3" s="7"/>
      <c r="VQP3" s="7"/>
      <c r="VQQ3" s="7"/>
      <c r="VQR3" s="7"/>
      <c r="VQS3" s="7"/>
      <c r="VQT3" s="7"/>
      <c r="VQU3" s="7"/>
      <c r="VQV3" s="7"/>
      <c r="VQW3" s="7"/>
      <c r="VQX3" s="7"/>
      <c r="VQY3" s="7"/>
      <c r="VQZ3" s="7"/>
      <c r="VRA3" s="7"/>
      <c r="VRB3" s="7"/>
      <c r="VRC3" s="7"/>
      <c r="VRD3" s="7"/>
      <c r="VRE3" s="7"/>
      <c r="VRF3" s="7"/>
      <c r="VRG3" s="7"/>
      <c r="VRH3" s="7"/>
      <c r="VRI3" s="7"/>
      <c r="VRJ3" s="7"/>
      <c r="VRK3" s="7"/>
      <c r="VRL3" s="7"/>
      <c r="VRM3" s="7"/>
      <c r="VRN3" s="7"/>
      <c r="VRO3" s="7"/>
      <c r="VRP3" s="7"/>
      <c r="VRQ3" s="7"/>
      <c r="VRR3" s="7"/>
      <c r="VRS3" s="7"/>
      <c r="VRT3" s="7"/>
      <c r="VRU3" s="7"/>
      <c r="VRV3" s="7"/>
      <c r="VRW3" s="7"/>
      <c r="VRX3" s="7"/>
      <c r="VRY3" s="7"/>
      <c r="VRZ3" s="7"/>
      <c r="VSA3" s="7"/>
      <c r="VSB3" s="7"/>
      <c r="VSC3" s="7"/>
      <c r="VSD3" s="7"/>
      <c r="VSE3" s="7"/>
      <c r="VSF3" s="7"/>
      <c r="VSG3" s="7"/>
      <c r="VSH3" s="7"/>
      <c r="VSI3" s="7"/>
      <c r="VSJ3" s="7"/>
      <c r="VSK3" s="7"/>
      <c r="VSL3" s="7"/>
      <c r="VSM3" s="7"/>
      <c r="VSN3" s="7"/>
      <c r="VSO3" s="7"/>
      <c r="VSP3" s="7"/>
      <c r="VSQ3" s="7"/>
      <c r="VSR3" s="7"/>
      <c r="VSS3" s="7"/>
      <c r="VST3" s="7"/>
      <c r="VSU3" s="7"/>
      <c r="VSV3" s="7"/>
      <c r="VSW3" s="7"/>
      <c r="VSX3" s="7"/>
      <c r="VSY3" s="7"/>
      <c r="VSZ3" s="7"/>
      <c r="VTA3" s="7"/>
      <c r="VTB3" s="7"/>
      <c r="VTC3" s="7"/>
      <c r="VTD3" s="7"/>
      <c r="VTE3" s="7"/>
      <c r="VTF3" s="7"/>
      <c r="VTG3" s="7"/>
      <c r="VTH3" s="7"/>
      <c r="VTI3" s="7"/>
      <c r="VTJ3" s="7"/>
      <c r="VTK3" s="7"/>
      <c r="VTL3" s="7"/>
      <c r="VTM3" s="7"/>
      <c r="VTN3" s="7"/>
      <c r="VTO3" s="7"/>
      <c r="VTP3" s="7"/>
      <c r="VTQ3" s="7"/>
      <c r="VTR3" s="7"/>
      <c r="VTS3" s="7"/>
      <c r="VTT3" s="7"/>
      <c r="VTU3" s="7"/>
      <c r="VTV3" s="7"/>
      <c r="VTW3" s="7"/>
      <c r="VTX3" s="7"/>
      <c r="VTY3" s="7"/>
      <c r="VTZ3" s="7"/>
      <c r="VUA3" s="7"/>
      <c r="VUB3" s="7"/>
      <c r="VUC3" s="7"/>
      <c r="VUD3" s="7"/>
      <c r="VUE3" s="7"/>
      <c r="VUF3" s="7"/>
      <c r="VUG3" s="7"/>
      <c r="VUH3" s="7"/>
      <c r="VUI3" s="7"/>
      <c r="VUJ3" s="7"/>
      <c r="VUK3" s="7"/>
      <c r="VUL3" s="7"/>
      <c r="VUM3" s="7"/>
      <c r="VUN3" s="7"/>
      <c r="VUO3" s="7"/>
      <c r="VUP3" s="7"/>
      <c r="VUQ3" s="7"/>
      <c r="VUR3" s="7"/>
      <c r="VUS3" s="7"/>
      <c r="VUT3" s="7"/>
      <c r="VUU3" s="7"/>
      <c r="VUV3" s="7"/>
      <c r="VUW3" s="7"/>
      <c r="VUX3" s="7"/>
      <c r="VUY3" s="7"/>
      <c r="VUZ3" s="7"/>
      <c r="VVA3" s="7"/>
      <c r="VVB3" s="7"/>
      <c r="VVC3" s="7"/>
      <c r="VVD3" s="7"/>
      <c r="VVE3" s="7"/>
      <c r="VVF3" s="7"/>
      <c r="VVG3" s="7"/>
      <c r="VVH3" s="7"/>
      <c r="VVI3" s="7"/>
      <c r="VVJ3" s="7"/>
      <c r="VVK3" s="7"/>
      <c r="VVL3" s="7"/>
      <c r="VVM3" s="7"/>
      <c r="VVN3" s="7"/>
      <c r="VVO3" s="7"/>
      <c r="VVP3" s="7"/>
      <c r="VVQ3" s="7"/>
      <c r="VVR3" s="7"/>
      <c r="VVS3" s="7"/>
      <c r="VVT3" s="7"/>
      <c r="VVU3" s="7"/>
      <c r="VVV3" s="7"/>
      <c r="VVW3" s="7"/>
      <c r="VVX3" s="7"/>
      <c r="VVY3" s="7"/>
      <c r="VVZ3" s="7"/>
      <c r="VWA3" s="7"/>
      <c r="VWB3" s="7"/>
      <c r="VWC3" s="7"/>
      <c r="VWD3" s="7"/>
      <c r="VWE3" s="7"/>
      <c r="VWF3" s="7"/>
      <c r="VWG3" s="7"/>
      <c r="VWH3" s="7"/>
      <c r="VWI3" s="7"/>
      <c r="VWJ3" s="7"/>
      <c r="VWK3" s="7"/>
      <c r="VWL3" s="7"/>
      <c r="VWM3" s="7"/>
      <c r="VWN3" s="7"/>
      <c r="VWO3" s="7"/>
      <c r="VWP3" s="7"/>
      <c r="VWQ3" s="7"/>
      <c r="VWR3" s="7"/>
      <c r="VWS3" s="7"/>
      <c r="VWT3" s="7"/>
      <c r="VWU3" s="7"/>
      <c r="VWV3" s="7"/>
      <c r="VWW3" s="7"/>
      <c r="VWX3" s="7"/>
      <c r="VWY3" s="7"/>
      <c r="VWZ3" s="7"/>
      <c r="VXA3" s="7"/>
      <c r="VXB3" s="7"/>
      <c r="VXC3" s="7"/>
      <c r="VXD3" s="7"/>
      <c r="VXE3" s="7"/>
      <c r="VXF3" s="7"/>
      <c r="VXG3" s="7"/>
      <c r="VXH3" s="7"/>
      <c r="VXI3" s="7"/>
      <c r="VXJ3" s="7"/>
      <c r="VXK3" s="7"/>
      <c r="VXL3" s="7"/>
      <c r="VXM3" s="7"/>
      <c r="VXN3" s="7"/>
      <c r="VXO3" s="7"/>
      <c r="VXP3" s="7"/>
      <c r="VXQ3" s="7"/>
      <c r="VXR3" s="7"/>
      <c r="VXS3" s="7"/>
      <c r="VXT3" s="7"/>
      <c r="VXU3" s="7"/>
      <c r="VXV3" s="7"/>
      <c r="VXW3" s="7"/>
      <c r="VXX3" s="7"/>
      <c r="VXY3" s="7"/>
      <c r="VXZ3" s="7"/>
      <c r="VYA3" s="7"/>
      <c r="VYB3" s="7"/>
      <c r="VYC3" s="7"/>
      <c r="VYD3" s="7"/>
      <c r="VYE3" s="7"/>
      <c r="VYF3" s="7"/>
      <c r="VYG3" s="7"/>
      <c r="VYH3" s="7"/>
      <c r="VYI3" s="7"/>
      <c r="VYJ3" s="7"/>
      <c r="VYK3" s="7"/>
      <c r="VYL3" s="7"/>
      <c r="VYM3" s="7"/>
      <c r="VYN3" s="7"/>
      <c r="VYO3" s="7"/>
      <c r="VYP3" s="7"/>
      <c r="VYQ3" s="7"/>
      <c r="VYR3" s="7"/>
      <c r="VYS3" s="7"/>
      <c r="VYT3" s="7"/>
      <c r="VYU3" s="7"/>
      <c r="VYV3" s="7"/>
      <c r="VYW3" s="7"/>
      <c r="VYX3" s="7"/>
      <c r="VYY3" s="7"/>
      <c r="VYZ3" s="7"/>
      <c r="VZA3" s="7"/>
      <c r="VZB3" s="7"/>
      <c r="VZC3" s="7"/>
      <c r="VZD3" s="7"/>
      <c r="VZE3" s="7"/>
      <c r="VZF3" s="7"/>
      <c r="VZG3" s="7"/>
      <c r="VZH3" s="7"/>
      <c r="VZI3" s="7"/>
      <c r="VZJ3" s="7"/>
      <c r="VZK3" s="7"/>
      <c r="VZL3" s="7"/>
      <c r="VZM3" s="7"/>
      <c r="VZN3" s="7"/>
      <c r="VZO3" s="7"/>
      <c r="VZP3" s="7"/>
      <c r="VZQ3" s="7"/>
      <c r="VZR3" s="7"/>
      <c r="VZS3" s="7"/>
      <c r="VZT3" s="7"/>
      <c r="VZU3" s="7"/>
      <c r="VZV3" s="7"/>
      <c r="VZW3" s="7"/>
      <c r="VZX3" s="7"/>
      <c r="VZY3" s="7"/>
      <c r="VZZ3" s="7"/>
      <c r="WAA3" s="7"/>
      <c r="WAB3" s="7"/>
      <c r="WAC3" s="7"/>
      <c r="WAD3" s="7"/>
      <c r="WAE3" s="7"/>
      <c r="WAF3" s="7"/>
      <c r="WAG3" s="7"/>
      <c r="WAH3" s="7"/>
      <c r="WAI3" s="7"/>
      <c r="WAJ3" s="7"/>
      <c r="WAK3" s="7"/>
      <c r="WAL3" s="7"/>
      <c r="WAM3" s="7"/>
      <c r="WAN3" s="7"/>
      <c r="WAO3" s="7"/>
      <c r="WAP3" s="7"/>
      <c r="WAQ3" s="7"/>
      <c r="WAR3" s="7"/>
      <c r="WAS3" s="7"/>
      <c r="WAT3" s="7"/>
      <c r="WAU3" s="7"/>
      <c r="WAV3" s="7"/>
      <c r="WAW3" s="7"/>
      <c r="WAX3" s="7"/>
      <c r="WAY3" s="7"/>
      <c r="WAZ3" s="7"/>
      <c r="WBA3" s="7"/>
      <c r="WBB3" s="7"/>
      <c r="WBC3" s="7"/>
      <c r="WBD3" s="7"/>
      <c r="WBE3" s="7"/>
      <c r="WBF3" s="7"/>
      <c r="WBG3" s="7"/>
      <c r="WBH3" s="7"/>
      <c r="WBI3" s="7"/>
      <c r="WBJ3" s="7"/>
      <c r="WBK3" s="7"/>
      <c r="WBL3" s="7"/>
      <c r="WBM3" s="7"/>
      <c r="WBN3" s="7"/>
      <c r="WBO3" s="7"/>
      <c r="WBP3" s="7"/>
      <c r="WBQ3" s="7"/>
      <c r="WBR3" s="7"/>
      <c r="WBS3" s="7"/>
      <c r="WBT3" s="7"/>
      <c r="WBU3" s="7"/>
      <c r="WBV3" s="7"/>
      <c r="WBW3" s="7"/>
      <c r="WBX3" s="7"/>
      <c r="WBY3" s="7"/>
      <c r="WBZ3" s="7"/>
      <c r="WCA3" s="7"/>
      <c r="WCB3" s="7"/>
      <c r="WCC3" s="7"/>
      <c r="WCD3" s="7"/>
      <c r="WCE3" s="7"/>
      <c r="WCF3" s="7"/>
      <c r="WCG3" s="7"/>
      <c r="WCH3" s="7"/>
      <c r="WCI3" s="7"/>
      <c r="WCJ3" s="7"/>
      <c r="WCK3" s="7"/>
      <c r="WCL3" s="7"/>
      <c r="WCM3" s="7"/>
      <c r="WCN3" s="7"/>
      <c r="WCO3" s="7"/>
      <c r="WCP3" s="7"/>
      <c r="WCQ3" s="7"/>
      <c r="WCR3" s="7"/>
      <c r="WCS3" s="7"/>
      <c r="WCT3" s="7"/>
      <c r="WCU3" s="7"/>
      <c r="WCV3" s="7"/>
      <c r="WCW3" s="7"/>
      <c r="WCX3" s="7"/>
      <c r="WCY3" s="7"/>
      <c r="WCZ3" s="7"/>
      <c r="WDA3" s="7"/>
      <c r="WDB3" s="7"/>
      <c r="WDC3" s="7"/>
      <c r="WDD3" s="7"/>
      <c r="WDE3" s="7"/>
      <c r="WDF3" s="7"/>
      <c r="WDG3" s="7"/>
      <c r="WDH3" s="7"/>
      <c r="WDI3" s="7"/>
      <c r="WDJ3" s="7"/>
      <c r="WDK3" s="7"/>
      <c r="WDL3" s="7"/>
      <c r="WDM3" s="7"/>
      <c r="WDN3" s="7"/>
      <c r="WDO3" s="7"/>
      <c r="WDP3" s="7"/>
      <c r="WDQ3" s="7"/>
      <c r="WDR3" s="7"/>
      <c r="WDS3" s="7"/>
      <c r="WDT3" s="7"/>
      <c r="WDU3" s="7"/>
      <c r="WDV3" s="7"/>
      <c r="WDW3" s="7"/>
      <c r="WDX3" s="7"/>
      <c r="WDY3" s="7"/>
      <c r="WDZ3" s="7"/>
      <c r="WEA3" s="7"/>
      <c r="WEB3" s="7"/>
      <c r="WEC3" s="7"/>
      <c r="WED3" s="7"/>
      <c r="WEE3" s="7"/>
      <c r="WEF3" s="7"/>
      <c r="WEG3" s="7"/>
      <c r="WEH3" s="7"/>
      <c r="WEI3" s="7"/>
      <c r="WEJ3" s="7"/>
      <c r="WEK3" s="7"/>
      <c r="WEL3" s="7"/>
      <c r="WEM3" s="7"/>
      <c r="WEN3" s="7"/>
      <c r="WEO3" s="7"/>
      <c r="WEP3" s="7"/>
      <c r="WEQ3" s="7"/>
      <c r="WER3" s="7"/>
      <c r="WES3" s="7"/>
      <c r="WET3" s="7"/>
      <c r="WEU3" s="7"/>
      <c r="WEV3" s="7"/>
      <c r="WEW3" s="7"/>
      <c r="WEX3" s="7"/>
      <c r="WEY3" s="7"/>
      <c r="WEZ3" s="7"/>
      <c r="WFA3" s="7"/>
      <c r="WFB3" s="7"/>
      <c r="WFC3" s="7"/>
      <c r="WFD3" s="7"/>
      <c r="WFE3" s="7"/>
      <c r="WFF3" s="7"/>
      <c r="WFG3" s="7"/>
      <c r="WFH3" s="7"/>
      <c r="WFI3" s="7"/>
      <c r="WFJ3" s="7"/>
      <c r="WFK3" s="7"/>
      <c r="WFL3" s="7"/>
      <c r="WFM3" s="7"/>
      <c r="WFN3" s="7"/>
      <c r="WFO3" s="7"/>
      <c r="WFP3" s="7"/>
      <c r="WFQ3" s="7"/>
      <c r="WFR3" s="7"/>
      <c r="WFS3" s="7"/>
      <c r="WFT3" s="7"/>
      <c r="WFU3" s="7"/>
      <c r="WFV3" s="7"/>
      <c r="WFW3" s="7"/>
      <c r="WFX3" s="7"/>
      <c r="WFY3" s="7"/>
      <c r="WFZ3" s="7"/>
      <c r="WGA3" s="7"/>
      <c r="WGB3" s="7"/>
      <c r="WGC3" s="7"/>
      <c r="WGD3" s="7"/>
      <c r="WGE3" s="7"/>
      <c r="WGF3" s="7"/>
      <c r="WGG3" s="7"/>
      <c r="WGH3" s="7"/>
      <c r="WGI3" s="7"/>
      <c r="WGJ3" s="7"/>
      <c r="WGK3" s="7"/>
      <c r="WGL3" s="7"/>
      <c r="WGM3" s="7"/>
      <c r="WGN3" s="7"/>
      <c r="WGO3" s="7"/>
      <c r="WGP3" s="7"/>
      <c r="WGQ3" s="7"/>
      <c r="WGR3" s="7"/>
      <c r="WGS3" s="7"/>
      <c r="WGT3" s="7"/>
      <c r="WGU3" s="7"/>
      <c r="WGV3" s="7"/>
      <c r="WGW3" s="7"/>
      <c r="WGX3" s="7"/>
      <c r="WGY3" s="7"/>
      <c r="WGZ3" s="7"/>
      <c r="WHA3" s="7"/>
      <c r="WHB3" s="7"/>
      <c r="WHC3" s="7"/>
      <c r="WHD3" s="7"/>
      <c r="WHE3" s="7"/>
      <c r="WHF3" s="7"/>
      <c r="WHG3" s="7"/>
      <c r="WHH3" s="7"/>
      <c r="WHI3" s="7"/>
      <c r="WHJ3" s="7"/>
      <c r="WHK3" s="7"/>
      <c r="WHL3" s="7"/>
      <c r="WHM3" s="7"/>
      <c r="WHN3" s="7"/>
      <c r="WHO3" s="7"/>
      <c r="WHP3" s="7"/>
      <c r="WHQ3" s="7"/>
      <c r="WHR3" s="7"/>
      <c r="WHS3" s="7"/>
      <c r="WHT3" s="7"/>
      <c r="WHU3" s="7"/>
      <c r="WHV3" s="7"/>
      <c r="WHW3" s="7"/>
      <c r="WHX3" s="7"/>
      <c r="WHY3" s="7"/>
      <c r="WHZ3" s="7"/>
      <c r="WIA3" s="7"/>
      <c r="WIB3" s="7"/>
      <c r="WIC3" s="7"/>
      <c r="WID3" s="7"/>
      <c r="WIE3" s="7"/>
      <c r="WIF3" s="7"/>
      <c r="WIG3" s="7"/>
      <c r="WIH3" s="7"/>
      <c r="WII3" s="7"/>
      <c r="WIJ3" s="7"/>
      <c r="WIK3" s="7"/>
      <c r="WIL3" s="7"/>
      <c r="WIM3" s="7"/>
      <c r="WIN3" s="7"/>
      <c r="WIO3" s="7"/>
      <c r="WIP3" s="7"/>
      <c r="WIQ3" s="7"/>
      <c r="WIR3" s="7"/>
      <c r="WIS3" s="7"/>
      <c r="WIT3" s="7"/>
      <c r="WIU3" s="7"/>
      <c r="WIV3" s="7"/>
      <c r="WIW3" s="7"/>
      <c r="WIX3" s="7"/>
      <c r="WIY3" s="7"/>
      <c r="WIZ3" s="7"/>
      <c r="WJA3" s="7"/>
      <c r="WJB3" s="7"/>
      <c r="WJC3" s="7"/>
      <c r="WJD3" s="7"/>
      <c r="WJE3" s="7"/>
      <c r="WJF3" s="7"/>
      <c r="WJG3" s="7"/>
      <c r="WJH3" s="7"/>
      <c r="WJI3" s="7"/>
      <c r="WJJ3" s="7"/>
      <c r="WJK3" s="7"/>
      <c r="WJL3" s="7"/>
      <c r="WJM3" s="7"/>
      <c r="WJN3" s="7"/>
      <c r="WJO3" s="7"/>
      <c r="WJP3" s="7"/>
      <c r="WJQ3" s="7"/>
      <c r="WJR3" s="7"/>
      <c r="WJS3" s="7"/>
      <c r="WJT3" s="7"/>
      <c r="WJU3" s="7"/>
      <c r="WJV3" s="7"/>
      <c r="WJW3" s="7"/>
      <c r="WJX3" s="7"/>
      <c r="WJY3" s="7"/>
      <c r="WJZ3" s="7"/>
      <c r="WKA3" s="7"/>
      <c r="WKB3" s="7"/>
      <c r="WKC3" s="7"/>
      <c r="WKD3" s="7"/>
      <c r="WKE3" s="7"/>
      <c r="WKF3" s="7"/>
      <c r="WKG3" s="7"/>
      <c r="WKH3" s="7"/>
      <c r="WKI3" s="7"/>
      <c r="WKJ3" s="7"/>
      <c r="WKK3" s="7"/>
      <c r="WKL3" s="7"/>
      <c r="WKM3" s="7"/>
      <c r="WKN3" s="7"/>
      <c r="WKO3" s="7"/>
      <c r="WKP3" s="7"/>
      <c r="WKQ3" s="7"/>
      <c r="WKR3" s="7"/>
      <c r="WKS3" s="7"/>
      <c r="WKT3" s="7"/>
      <c r="WKU3" s="7"/>
      <c r="WKV3" s="7"/>
      <c r="WKW3" s="7"/>
      <c r="WKX3" s="7"/>
      <c r="WKY3" s="7"/>
      <c r="WKZ3" s="7"/>
      <c r="WLA3" s="7"/>
      <c r="WLB3" s="7"/>
      <c r="WLC3" s="7"/>
      <c r="WLD3" s="7"/>
      <c r="WLE3" s="7"/>
      <c r="WLF3" s="7"/>
      <c r="WLG3" s="7"/>
      <c r="WLH3" s="7"/>
      <c r="WLI3" s="7"/>
      <c r="WLJ3" s="7"/>
      <c r="WLK3" s="7"/>
      <c r="WLL3" s="7"/>
      <c r="WLM3" s="7"/>
      <c r="WLN3" s="7"/>
      <c r="WLO3" s="7"/>
      <c r="WLP3" s="7"/>
      <c r="WLQ3" s="7"/>
      <c r="WLR3" s="7"/>
      <c r="WLS3" s="7"/>
      <c r="WLT3" s="7"/>
      <c r="WLU3" s="7"/>
      <c r="WLV3" s="7"/>
      <c r="WLW3" s="7"/>
      <c r="WLX3" s="7"/>
      <c r="WLY3" s="7"/>
      <c r="WLZ3" s="7"/>
      <c r="WMA3" s="7"/>
      <c r="WMB3" s="7"/>
      <c r="WMC3" s="7"/>
      <c r="WMD3" s="7"/>
      <c r="WME3" s="7"/>
      <c r="WMF3" s="7"/>
      <c r="WMG3" s="7"/>
      <c r="WMH3" s="7"/>
      <c r="WMI3" s="7"/>
      <c r="WMJ3" s="7"/>
      <c r="WMK3" s="7"/>
      <c r="WML3" s="7"/>
      <c r="WMM3" s="7"/>
      <c r="WMN3" s="7"/>
      <c r="WMO3" s="7"/>
      <c r="WMP3" s="7"/>
      <c r="WMQ3" s="7"/>
      <c r="WMR3" s="7"/>
      <c r="WMS3" s="7"/>
      <c r="WMT3" s="7"/>
      <c r="WMU3" s="7"/>
      <c r="WMV3" s="7"/>
      <c r="WMW3" s="7"/>
      <c r="WMX3" s="7"/>
      <c r="WMY3" s="7"/>
      <c r="WMZ3" s="7"/>
      <c r="WNA3" s="7"/>
      <c r="WNB3" s="7"/>
      <c r="WNC3" s="7"/>
      <c r="WND3" s="7"/>
      <c r="WNE3" s="7"/>
      <c r="WNF3" s="7"/>
      <c r="WNG3" s="7"/>
      <c r="WNH3" s="7"/>
      <c r="WNI3" s="7"/>
      <c r="WNJ3" s="7"/>
      <c r="WNK3" s="7"/>
      <c r="WNL3" s="7"/>
      <c r="WNM3" s="7"/>
      <c r="WNN3" s="7"/>
      <c r="WNO3" s="7"/>
      <c r="WNP3" s="7"/>
      <c r="WNQ3" s="7"/>
      <c r="WNR3" s="7"/>
      <c r="WNS3" s="7"/>
      <c r="WNT3" s="7"/>
      <c r="WNU3" s="7"/>
      <c r="WNV3" s="7"/>
      <c r="WNW3" s="7"/>
      <c r="WNX3" s="7"/>
      <c r="WNY3" s="7"/>
      <c r="WNZ3" s="7"/>
      <c r="WOA3" s="7"/>
      <c r="WOB3" s="7"/>
      <c r="WOC3" s="7"/>
      <c r="WOD3" s="7"/>
      <c r="WOE3" s="7"/>
      <c r="WOF3" s="7"/>
      <c r="WOG3" s="7"/>
      <c r="WOH3" s="7"/>
      <c r="WOI3" s="7"/>
      <c r="WOJ3" s="7"/>
      <c r="WOK3" s="7"/>
      <c r="WOL3" s="7"/>
      <c r="WOM3" s="7"/>
      <c r="WON3" s="7"/>
      <c r="WOO3" s="7"/>
      <c r="WOP3" s="7"/>
      <c r="WOQ3" s="7"/>
      <c r="WOR3" s="7"/>
      <c r="WOS3" s="7"/>
      <c r="WOT3" s="7"/>
      <c r="WOU3" s="7"/>
      <c r="WOV3" s="7"/>
      <c r="WOW3" s="7"/>
      <c r="WOX3" s="7"/>
      <c r="WOY3" s="7"/>
      <c r="WOZ3" s="7"/>
      <c r="WPA3" s="7"/>
      <c r="WPB3" s="7"/>
      <c r="WPC3" s="7"/>
      <c r="WPD3" s="7"/>
      <c r="WPE3" s="7"/>
      <c r="WPF3" s="7"/>
      <c r="WPG3" s="7"/>
      <c r="WPH3" s="7"/>
      <c r="WPI3" s="7"/>
      <c r="WPJ3" s="7"/>
      <c r="WPK3" s="7"/>
      <c r="WPL3" s="7"/>
      <c r="WPM3" s="7"/>
      <c r="WPN3" s="7"/>
      <c r="WPO3" s="7"/>
      <c r="WPP3" s="7"/>
      <c r="WPQ3" s="7"/>
      <c r="WPR3" s="7"/>
      <c r="WPS3" s="7"/>
      <c r="WPT3" s="7"/>
      <c r="WPU3" s="7"/>
      <c r="WPV3" s="7"/>
      <c r="WPW3" s="7"/>
      <c r="WPX3" s="7"/>
      <c r="WPY3" s="7"/>
      <c r="WPZ3" s="7"/>
      <c r="WQA3" s="7"/>
      <c r="WQB3" s="7"/>
      <c r="WQC3" s="7"/>
      <c r="WQD3" s="7"/>
      <c r="WQE3" s="7"/>
      <c r="WQF3" s="7"/>
      <c r="WQG3" s="7"/>
      <c r="WQH3" s="7"/>
      <c r="WQI3" s="7"/>
      <c r="WQJ3" s="7"/>
      <c r="WQK3" s="7"/>
      <c r="WQL3" s="7"/>
      <c r="WQM3" s="7"/>
      <c r="WQN3" s="7"/>
      <c r="WQO3" s="7"/>
      <c r="WQP3" s="7"/>
      <c r="WQQ3" s="7"/>
      <c r="WQR3" s="7"/>
      <c r="WQS3" s="7"/>
      <c r="WQT3" s="7"/>
      <c r="WQU3" s="7"/>
      <c r="WQV3" s="7"/>
      <c r="WQW3" s="7"/>
      <c r="WQX3" s="7"/>
      <c r="WQY3" s="7"/>
      <c r="WQZ3" s="7"/>
      <c r="WRA3" s="7"/>
      <c r="WRB3" s="7"/>
      <c r="WRC3" s="7"/>
      <c r="WRD3" s="7"/>
      <c r="WRE3" s="7"/>
      <c r="WRF3" s="7"/>
      <c r="WRG3" s="7"/>
      <c r="WRH3" s="7"/>
      <c r="WRI3" s="7"/>
      <c r="WRJ3" s="7"/>
      <c r="WRK3" s="7"/>
      <c r="WRL3" s="7"/>
      <c r="WRM3" s="7"/>
      <c r="WRN3" s="7"/>
      <c r="WRO3" s="7"/>
      <c r="WRP3" s="7"/>
      <c r="WRQ3" s="7"/>
      <c r="WRR3" s="7"/>
      <c r="WRS3" s="7"/>
      <c r="WRT3" s="7"/>
      <c r="WRU3" s="7"/>
      <c r="WRV3" s="7"/>
      <c r="WRW3" s="7"/>
      <c r="WRX3" s="7"/>
      <c r="WRY3" s="7"/>
      <c r="WRZ3" s="7"/>
      <c r="WSA3" s="7"/>
      <c r="WSB3" s="7"/>
      <c r="WSC3" s="7"/>
      <c r="WSD3" s="7"/>
      <c r="WSE3" s="7"/>
      <c r="WSF3" s="7"/>
      <c r="WSG3" s="7"/>
      <c r="WSH3" s="7"/>
      <c r="WSI3" s="7"/>
      <c r="WSJ3" s="7"/>
      <c r="WSK3" s="7"/>
      <c r="WSL3" s="7"/>
      <c r="WSM3" s="7"/>
      <c r="WSN3" s="7"/>
      <c r="WSO3" s="7"/>
      <c r="WSP3" s="7"/>
      <c r="WSQ3" s="7"/>
      <c r="WSR3" s="7"/>
      <c r="WSS3" s="7"/>
      <c r="WST3" s="7"/>
      <c r="WSU3" s="7"/>
      <c r="WSV3" s="7"/>
      <c r="WSW3" s="7"/>
      <c r="WSX3" s="7"/>
      <c r="WSY3" s="7"/>
      <c r="WSZ3" s="7"/>
      <c r="WTA3" s="7"/>
      <c r="WTB3" s="7"/>
      <c r="WTC3" s="7"/>
      <c r="WTD3" s="7"/>
      <c r="WTE3" s="7"/>
      <c r="WTF3" s="7"/>
      <c r="WTG3" s="7"/>
      <c r="WTH3" s="7"/>
      <c r="WTI3" s="7"/>
      <c r="WTJ3" s="7"/>
      <c r="WTK3" s="7"/>
      <c r="WTL3" s="7"/>
      <c r="WTM3" s="7"/>
      <c r="WTN3" s="7"/>
      <c r="WTO3" s="7"/>
      <c r="WTP3" s="7"/>
      <c r="WTQ3" s="7"/>
      <c r="WTR3" s="7"/>
      <c r="WTS3" s="7"/>
      <c r="WTT3" s="7"/>
      <c r="WTU3" s="7"/>
      <c r="WTV3" s="7"/>
      <c r="WTW3" s="7"/>
      <c r="WTX3" s="7"/>
      <c r="WTY3" s="7"/>
      <c r="WTZ3" s="7"/>
      <c r="WUA3" s="7"/>
      <c r="WUB3" s="7"/>
      <c r="WUC3" s="7"/>
      <c r="WUD3" s="7"/>
      <c r="WUE3" s="7"/>
      <c r="WUF3" s="7"/>
      <c r="WUG3" s="7"/>
      <c r="WUH3" s="7"/>
      <c r="WUI3" s="7"/>
      <c r="WUJ3" s="7"/>
      <c r="WUK3" s="7"/>
      <c r="WUL3" s="7"/>
      <c r="WUM3" s="7"/>
      <c r="WUN3" s="7"/>
      <c r="WUO3" s="7"/>
      <c r="WUP3" s="7"/>
      <c r="WUQ3" s="7"/>
      <c r="WUR3" s="7"/>
      <c r="WUS3" s="7"/>
      <c r="WUT3" s="7"/>
      <c r="WUU3" s="7"/>
      <c r="WUV3" s="7"/>
      <c r="WUW3" s="7"/>
      <c r="WUX3" s="7"/>
      <c r="WUY3" s="7"/>
      <c r="WUZ3" s="7"/>
      <c r="WVA3" s="7"/>
      <c r="WVB3" s="7"/>
      <c r="WVC3" s="7"/>
      <c r="WVD3" s="7"/>
      <c r="WVE3" s="7"/>
      <c r="WVF3" s="7"/>
      <c r="WVG3" s="7"/>
      <c r="WVH3" s="7"/>
      <c r="WVI3" s="7"/>
      <c r="WVJ3" s="7"/>
      <c r="WVK3" s="7"/>
      <c r="WVL3" s="7"/>
      <c r="WVM3" s="7"/>
      <c r="WVN3" s="7"/>
      <c r="WVO3" s="7"/>
      <c r="WVP3" s="7"/>
      <c r="WVQ3" s="7"/>
      <c r="WVR3" s="7"/>
      <c r="WVS3" s="7"/>
      <c r="WVT3" s="7"/>
      <c r="WVU3" s="7"/>
      <c r="WVV3" s="7"/>
      <c r="WVW3" s="7"/>
      <c r="WVX3" s="7"/>
      <c r="WVY3" s="7"/>
      <c r="WVZ3" s="7"/>
      <c r="WWA3" s="7"/>
      <c r="WWB3" s="7"/>
      <c r="WWC3" s="7"/>
      <c r="WWD3" s="7"/>
      <c r="WWE3" s="7"/>
      <c r="WWF3" s="7"/>
      <c r="WWG3" s="7"/>
      <c r="WWH3" s="7"/>
      <c r="WWI3" s="7"/>
      <c r="WWJ3" s="7"/>
      <c r="WWK3" s="7"/>
      <c r="WWL3" s="7"/>
      <c r="WWM3" s="7"/>
      <c r="WWN3" s="7"/>
      <c r="WWO3" s="7"/>
      <c r="WWP3" s="7"/>
      <c r="WWQ3" s="7"/>
      <c r="WWR3" s="7"/>
      <c r="WWS3" s="7"/>
      <c r="WWT3" s="7"/>
      <c r="WWU3" s="7"/>
      <c r="WWV3" s="7"/>
      <c r="WWW3" s="7"/>
      <c r="WWX3" s="7"/>
      <c r="WWY3" s="7"/>
      <c r="WWZ3" s="7"/>
      <c r="WXA3" s="7"/>
      <c r="WXB3" s="7"/>
      <c r="WXC3" s="7"/>
      <c r="WXD3" s="7"/>
      <c r="WXE3" s="7"/>
      <c r="WXF3" s="7"/>
      <c r="WXG3" s="7"/>
      <c r="WXH3" s="7"/>
      <c r="WXI3" s="7"/>
      <c r="WXJ3" s="7"/>
      <c r="WXK3" s="7"/>
      <c r="WXL3" s="7"/>
      <c r="WXM3" s="7"/>
      <c r="WXN3" s="7"/>
      <c r="WXO3" s="7"/>
      <c r="WXP3" s="7"/>
      <c r="WXQ3" s="7"/>
      <c r="WXR3" s="7"/>
      <c r="WXS3" s="7"/>
      <c r="WXT3" s="7"/>
      <c r="WXU3" s="7"/>
      <c r="WXV3" s="7"/>
      <c r="WXW3" s="7"/>
      <c r="WXX3" s="7"/>
      <c r="WXY3" s="7"/>
      <c r="WXZ3" s="7"/>
      <c r="WYA3" s="7"/>
      <c r="WYB3" s="7"/>
      <c r="WYC3" s="7"/>
      <c r="WYD3" s="7"/>
      <c r="WYE3" s="7"/>
      <c r="WYF3" s="7"/>
      <c r="WYG3" s="7"/>
      <c r="WYH3" s="7"/>
      <c r="WYI3" s="7"/>
      <c r="WYJ3" s="7"/>
      <c r="WYK3" s="7"/>
      <c r="WYL3" s="7"/>
      <c r="WYM3" s="7"/>
      <c r="WYN3" s="7"/>
      <c r="WYO3" s="7"/>
      <c r="WYP3" s="7"/>
      <c r="WYQ3" s="7"/>
      <c r="WYR3" s="7"/>
      <c r="WYS3" s="7"/>
      <c r="WYT3" s="7"/>
      <c r="WYU3" s="7"/>
      <c r="WYV3" s="7"/>
      <c r="WYW3" s="7"/>
      <c r="WYX3" s="7"/>
      <c r="WYY3" s="7"/>
      <c r="WYZ3" s="7"/>
      <c r="WZA3" s="7"/>
      <c r="WZB3" s="7"/>
      <c r="WZC3" s="7"/>
      <c r="WZD3" s="7"/>
      <c r="WZE3" s="7"/>
      <c r="WZF3" s="7"/>
      <c r="WZG3" s="7"/>
      <c r="WZH3" s="7"/>
      <c r="WZI3" s="7"/>
      <c r="WZJ3" s="7"/>
      <c r="WZK3" s="7"/>
      <c r="WZL3" s="7"/>
      <c r="WZM3" s="7"/>
      <c r="WZN3" s="7"/>
      <c r="WZO3" s="7"/>
      <c r="WZP3" s="7"/>
      <c r="WZQ3" s="7"/>
      <c r="WZR3" s="7"/>
      <c r="WZS3" s="7"/>
      <c r="WZT3" s="7"/>
      <c r="WZU3" s="7"/>
      <c r="WZV3" s="7"/>
      <c r="WZW3" s="7"/>
      <c r="WZX3" s="7"/>
      <c r="WZY3" s="7"/>
      <c r="WZZ3" s="7"/>
      <c r="XAA3" s="7"/>
      <c r="XAB3" s="7"/>
      <c r="XAC3" s="7"/>
      <c r="XAD3" s="7"/>
      <c r="XAE3" s="7"/>
      <c r="XAF3" s="7"/>
      <c r="XAG3" s="7"/>
      <c r="XAH3" s="7"/>
      <c r="XAI3" s="7"/>
      <c r="XAJ3" s="7"/>
      <c r="XAK3" s="7"/>
      <c r="XAL3" s="7"/>
      <c r="XAM3" s="7"/>
      <c r="XAN3" s="7"/>
      <c r="XAO3" s="7"/>
      <c r="XAP3" s="7"/>
      <c r="XAQ3" s="7"/>
      <c r="XAR3" s="7"/>
      <c r="XAS3" s="7"/>
      <c r="XAT3" s="7"/>
      <c r="XAU3" s="7"/>
      <c r="XAV3" s="7"/>
      <c r="XAW3" s="7"/>
      <c r="XAX3" s="7"/>
      <c r="XAY3" s="7"/>
      <c r="XAZ3" s="7"/>
      <c r="XBA3" s="7"/>
      <c r="XBB3" s="7"/>
      <c r="XBC3" s="7"/>
      <c r="XBD3" s="7"/>
      <c r="XBE3" s="7"/>
      <c r="XBF3" s="7"/>
      <c r="XBG3" s="7"/>
      <c r="XBH3" s="7"/>
      <c r="XBI3" s="7"/>
      <c r="XBJ3" s="7"/>
      <c r="XBK3" s="7"/>
      <c r="XBL3" s="7"/>
      <c r="XBM3" s="7"/>
      <c r="XBN3" s="7"/>
      <c r="XBO3" s="7"/>
      <c r="XBP3" s="7"/>
      <c r="XBQ3" s="7"/>
      <c r="XBR3" s="7"/>
      <c r="XBS3" s="7"/>
      <c r="XBT3" s="7"/>
      <c r="XBU3" s="7"/>
      <c r="XBV3" s="7"/>
      <c r="XBW3" s="7"/>
      <c r="XBX3" s="7"/>
      <c r="XBY3" s="7"/>
      <c r="XBZ3" s="7"/>
      <c r="XCA3" s="7"/>
      <c r="XCB3" s="7"/>
      <c r="XCC3" s="7"/>
      <c r="XCD3" s="7"/>
      <c r="XCE3" s="7"/>
      <c r="XCF3" s="7"/>
      <c r="XCG3" s="7"/>
      <c r="XCH3" s="7"/>
      <c r="XCI3" s="7"/>
      <c r="XCJ3" s="7"/>
      <c r="XCK3" s="7"/>
      <c r="XCL3" s="7"/>
      <c r="XCM3" s="7"/>
      <c r="XCN3" s="7"/>
      <c r="XCO3" s="7"/>
      <c r="XCP3" s="7"/>
      <c r="XCQ3" s="7"/>
      <c r="XCR3" s="7"/>
      <c r="XCS3" s="7"/>
      <c r="XCT3" s="7"/>
      <c r="XCU3" s="7"/>
      <c r="XCV3" s="7"/>
      <c r="XCW3" s="7"/>
      <c r="XCX3" s="7"/>
      <c r="XCY3" s="7"/>
      <c r="XCZ3" s="7"/>
      <c r="XDA3" s="7"/>
      <c r="XDB3" s="7"/>
      <c r="XDC3" s="7"/>
      <c r="XDD3" s="7"/>
      <c r="XDE3" s="7"/>
      <c r="XDF3" s="7"/>
      <c r="XDG3" s="7"/>
      <c r="XDH3" s="7"/>
      <c r="XDI3" s="7"/>
      <c r="XDJ3" s="7"/>
      <c r="XDK3" s="7"/>
      <c r="XDL3" s="7"/>
      <c r="XDM3" s="7"/>
      <c r="XDN3" s="7"/>
      <c r="XDO3" s="7"/>
      <c r="XDP3" s="7"/>
      <c r="XDQ3" s="7"/>
      <c r="XDR3" s="7"/>
      <c r="XDS3" s="7"/>
      <c r="XDT3" s="7"/>
      <c r="XDU3" s="7"/>
      <c r="XDV3" s="7"/>
      <c r="XDW3" s="7"/>
      <c r="XDX3" s="7"/>
      <c r="XDY3" s="7"/>
    </row>
    <row r="4" s="3" customFormat="1" ht="27" customHeight="1" spans="1:16353">
      <c r="A4" s="16" t="s">
        <v>1819</v>
      </c>
      <c r="B4" s="16" t="s">
        <v>566</v>
      </c>
      <c r="C4" s="16" t="s">
        <v>583</v>
      </c>
      <c r="D4" s="17" t="s">
        <v>1781</v>
      </c>
      <c r="E4" s="18" t="s">
        <v>11</v>
      </c>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c r="BE4" s="19"/>
      <c r="BF4" s="19"/>
      <c r="BG4" s="19"/>
      <c r="BH4" s="19"/>
      <c r="BI4" s="19"/>
      <c r="BJ4" s="19"/>
      <c r="BK4" s="19"/>
      <c r="BL4" s="19"/>
      <c r="BM4" s="19"/>
      <c r="BN4" s="19"/>
      <c r="BO4" s="19"/>
      <c r="BP4" s="19"/>
      <c r="BQ4" s="19"/>
      <c r="BR4" s="19"/>
      <c r="BS4" s="19"/>
      <c r="BT4" s="19"/>
      <c r="BU4" s="19"/>
      <c r="BV4" s="19"/>
      <c r="BW4" s="19"/>
      <c r="BX4" s="19"/>
      <c r="BY4" s="19"/>
      <c r="BZ4" s="19"/>
      <c r="CA4" s="19"/>
      <c r="CB4" s="19"/>
      <c r="CC4" s="19"/>
      <c r="CD4" s="19"/>
      <c r="CE4" s="19"/>
      <c r="CF4" s="19"/>
      <c r="CG4" s="19"/>
      <c r="CH4" s="19"/>
      <c r="CI4" s="19"/>
      <c r="CJ4" s="19"/>
      <c r="CK4" s="19"/>
      <c r="CL4" s="19"/>
      <c r="CM4" s="19"/>
      <c r="CN4" s="19"/>
      <c r="CO4" s="19"/>
      <c r="CP4" s="19"/>
      <c r="CQ4" s="19"/>
      <c r="CR4" s="19"/>
      <c r="CS4" s="19"/>
      <c r="CT4" s="19"/>
      <c r="CU4" s="19"/>
      <c r="CV4" s="19"/>
      <c r="CW4" s="19"/>
      <c r="CX4" s="19"/>
      <c r="CY4" s="19"/>
      <c r="CZ4" s="19"/>
      <c r="DA4" s="19"/>
      <c r="DB4" s="19"/>
      <c r="DC4" s="19"/>
      <c r="DD4" s="19"/>
      <c r="DE4" s="19"/>
      <c r="DF4" s="19"/>
      <c r="DG4" s="19"/>
      <c r="DH4" s="19"/>
      <c r="DI4" s="19"/>
      <c r="DJ4" s="19"/>
      <c r="DK4" s="19"/>
      <c r="DL4" s="19"/>
      <c r="DM4" s="19"/>
      <c r="DN4" s="19"/>
      <c r="DO4" s="19"/>
      <c r="DP4" s="19"/>
      <c r="DQ4" s="19"/>
      <c r="DR4" s="19"/>
      <c r="DS4" s="19"/>
      <c r="DT4" s="19"/>
      <c r="DU4" s="19"/>
      <c r="DV4" s="19"/>
      <c r="DW4" s="19"/>
      <c r="DX4" s="19"/>
      <c r="DY4" s="19"/>
      <c r="DZ4" s="19"/>
      <c r="EA4" s="19"/>
      <c r="EB4" s="19"/>
      <c r="EC4" s="19"/>
      <c r="ED4" s="19"/>
      <c r="EE4" s="19"/>
      <c r="EF4" s="19"/>
      <c r="EG4" s="19"/>
      <c r="EH4" s="19"/>
      <c r="EI4" s="19"/>
      <c r="EJ4" s="19"/>
      <c r="EK4" s="19"/>
      <c r="EL4" s="19"/>
      <c r="EM4" s="19"/>
      <c r="EN4" s="19"/>
      <c r="EO4" s="19"/>
      <c r="EP4" s="19"/>
      <c r="EQ4" s="19"/>
      <c r="ER4" s="19"/>
      <c r="ES4" s="19"/>
      <c r="ET4" s="19"/>
      <c r="EU4" s="19"/>
      <c r="EV4" s="19"/>
      <c r="EW4" s="19"/>
      <c r="EX4" s="19"/>
      <c r="EY4" s="19"/>
      <c r="EZ4" s="19"/>
      <c r="FA4" s="19"/>
      <c r="FB4" s="19"/>
      <c r="FC4" s="19"/>
      <c r="FD4" s="19"/>
      <c r="FE4" s="19"/>
      <c r="FF4" s="19"/>
      <c r="FG4" s="19"/>
      <c r="FH4" s="19"/>
      <c r="FI4" s="19"/>
      <c r="FJ4" s="19"/>
      <c r="FK4" s="19"/>
      <c r="FL4" s="19"/>
      <c r="FM4" s="19"/>
      <c r="FN4" s="19"/>
      <c r="FO4" s="19"/>
      <c r="FP4" s="19"/>
      <c r="FQ4" s="19"/>
      <c r="FR4" s="19"/>
      <c r="FS4" s="19"/>
      <c r="FT4" s="19"/>
      <c r="FU4" s="19"/>
      <c r="FV4" s="19"/>
      <c r="FW4" s="19"/>
      <c r="FX4" s="19"/>
      <c r="FY4" s="19"/>
      <c r="FZ4" s="19"/>
      <c r="GA4" s="19"/>
      <c r="GB4" s="19"/>
      <c r="GC4" s="19"/>
      <c r="GD4" s="19"/>
      <c r="GE4" s="19"/>
      <c r="GF4" s="19"/>
      <c r="GG4" s="19"/>
      <c r="GH4" s="19"/>
      <c r="GI4" s="19"/>
      <c r="GJ4" s="19"/>
      <c r="GK4" s="19"/>
      <c r="GL4" s="19"/>
      <c r="GM4" s="19"/>
      <c r="GN4" s="19"/>
      <c r="GO4" s="19"/>
      <c r="GP4" s="19"/>
      <c r="GQ4" s="19"/>
      <c r="GR4" s="19"/>
      <c r="GS4" s="19"/>
      <c r="GT4" s="19"/>
      <c r="GU4" s="19"/>
      <c r="GV4" s="19"/>
      <c r="GW4" s="19"/>
      <c r="GX4" s="19"/>
      <c r="GY4" s="19"/>
      <c r="GZ4" s="19"/>
      <c r="HA4" s="19"/>
      <c r="HB4" s="19"/>
      <c r="HC4" s="19"/>
      <c r="HD4" s="19"/>
      <c r="HE4" s="19"/>
      <c r="HF4" s="19"/>
      <c r="HG4" s="19"/>
      <c r="HH4" s="19"/>
      <c r="HI4" s="19"/>
      <c r="HJ4" s="19"/>
      <c r="HK4" s="19"/>
      <c r="HL4" s="19"/>
      <c r="HM4" s="19"/>
      <c r="HN4" s="19"/>
      <c r="HO4" s="19"/>
      <c r="HP4" s="19"/>
      <c r="HQ4" s="19"/>
      <c r="HR4" s="19"/>
      <c r="HS4" s="19"/>
      <c r="HT4" s="19"/>
      <c r="HU4" s="19"/>
      <c r="HV4" s="19"/>
      <c r="HW4" s="19"/>
      <c r="HX4" s="19"/>
      <c r="HY4" s="19"/>
      <c r="HZ4" s="19"/>
      <c r="IA4" s="19"/>
      <c r="IB4" s="19"/>
      <c r="IC4" s="19"/>
      <c r="ID4" s="19"/>
      <c r="IE4" s="19"/>
      <c r="IF4" s="19"/>
      <c r="IG4" s="19"/>
      <c r="IH4" s="19"/>
      <c r="II4" s="19"/>
      <c r="IJ4" s="19"/>
      <c r="IK4" s="19"/>
      <c r="IL4" s="19"/>
      <c r="IM4" s="19"/>
      <c r="IN4" s="19"/>
      <c r="IO4" s="19"/>
      <c r="IP4" s="19"/>
      <c r="IQ4" s="19"/>
      <c r="IR4" s="19"/>
      <c r="IS4" s="19"/>
      <c r="IT4" s="19"/>
      <c r="IU4" s="19"/>
      <c r="IV4" s="19"/>
      <c r="IW4" s="19"/>
      <c r="IX4" s="19"/>
      <c r="IY4" s="19"/>
      <c r="IZ4" s="19"/>
      <c r="JA4" s="19"/>
      <c r="JB4" s="19"/>
      <c r="JC4" s="19"/>
      <c r="JD4" s="19"/>
      <c r="JE4" s="19"/>
      <c r="JF4" s="19"/>
      <c r="JG4" s="19"/>
      <c r="JH4" s="19"/>
      <c r="JI4" s="19"/>
      <c r="JJ4" s="19"/>
      <c r="JK4" s="19"/>
      <c r="JL4" s="19"/>
      <c r="JM4" s="19"/>
      <c r="JN4" s="19"/>
      <c r="JO4" s="19"/>
      <c r="JP4" s="19"/>
      <c r="JQ4" s="19"/>
      <c r="JR4" s="19"/>
      <c r="JS4" s="19"/>
      <c r="JT4" s="19"/>
      <c r="JU4" s="19"/>
      <c r="JV4" s="19"/>
      <c r="JW4" s="19"/>
      <c r="JX4" s="19"/>
      <c r="JY4" s="19"/>
      <c r="JZ4" s="19"/>
      <c r="KA4" s="19"/>
      <c r="KB4" s="19"/>
      <c r="KC4" s="19"/>
      <c r="KD4" s="19"/>
      <c r="KE4" s="19"/>
      <c r="KF4" s="19"/>
      <c r="KG4" s="19"/>
      <c r="KH4" s="19"/>
      <c r="KI4" s="19"/>
      <c r="KJ4" s="19"/>
      <c r="KK4" s="19"/>
      <c r="KL4" s="19"/>
      <c r="KM4" s="19"/>
      <c r="KN4" s="19"/>
      <c r="KO4" s="19"/>
      <c r="KP4" s="19"/>
      <c r="KQ4" s="19"/>
      <c r="KR4" s="19"/>
      <c r="KS4" s="19"/>
      <c r="KT4" s="19"/>
      <c r="KU4" s="19"/>
      <c r="KV4" s="19"/>
      <c r="KW4" s="19"/>
      <c r="KX4" s="19"/>
      <c r="KY4" s="19"/>
      <c r="KZ4" s="19"/>
      <c r="LA4" s="19"/>
      <c r="LB4" s="19"/>
      <c r="LC4" s="19"/>
      <c r="LD4" s="19"/>
      <c r="LE4" s="19"/>
      <c r="LF4" s="19"/>
      <c r="LG4" s="19"/>
      <c r="LH4" s="19"/>
      <c r="LI4" s="19"/>
      <c r="LJ4" s="19"/>
      <c r="LK4" s="19"/>
      <c r="LL4" s="19"/>
      <c r="LM4" s="19"/>
      <c r="LN4" s="19"/>
      <c r="LO4" s="19"/>
      <c r="LP4" s="19"/>
      <c r="LQ4" s="19"/>
      <c r="LR4" s="19"/>
      <c r="LS4" s="19"/>
      <c r="LT4" s="19"/>
      <c r="LU4" s="19"/>
      <c r="LV4" s="19"/>
      <c r="LW4" s="19"/>
      <c r="LX4" s="19"/>
      <c r="LY4" s="19"/>
      <c r="LZ4" s="19"/>
      <c r="MA4" s="19"/>
      <c r="MB4" s="19"/>
      <c r="MC4" s="19"/>
      <c r="MD4" s="19"/>
      <c r="ME4" s="19"/>
      <c r="MF4" s="19"/>
      <c r="MG4" s="19"/>
      <c r="MH4" s="19"/>
      <c r="MI4" s="19"/>
      <c r="MJ4" s="19"/>
      <c r="MK4" s="19"/>
      <c r="ML4" s="19"/>
      <c r="MM4" s="19"/>
      <c r="MN4" s="19"/>
      <c r="MO4" s="19"/>
      <c r="MP4" s="19"/>
      <c r="MQ4" s="19"/>
      <c r="MR4" s="19"/>
      <c r="MS4" s="19"/>
      <c r="MT4" s="19"/>
      <c r="MU4" s="19"/>
      <c r="MV4" s="19"/>
      <c r="MW4" s="19"/>
      <c r="MX4" s="19"/>
      <c r="MY4" s="19"/>
      <c r="MZ4" s="19"/>
      <c r="NA4" s="19"/>
      <c r="NB4" s="19"/>
      <c r="NC4" s="19"/>
      <c r="ND4" s="19"/>
      <c r="NE4" s="19"/>
      <c r="NF4" s="19"/>
      <c r="NG4" s="19"/>
      <c r="NH4" s="19"/>
      <c r="NI4" s="19"/>
      <c r="NJ4" s="19"/>
      <c r="NK4" s="19"/>
      <c r="NL4" s="19"/>
      <c r="NM4" s="19"/>
      <c r="NN4" s="19"/>
      <c r="NO4" s="19"/>
      <c r="NP4" s="19"/>
      <c r="NQ4" s="19"/>
      <c r="NR4" s="19"/>
      <c r="NS4" s="19"/>
      <c r="NT4" s="19"/>
      <c r="NU4" s="19"/>
      <c r="NV4" s="19"/>
      <c r="NW4" s="19"/>
      <c r="NX4" s="19"/>
      <c r="NY4" s="19"/>
      <c r="NZ4" s="19"/>
      <c r="OA4" s="19"/>
      <c r="OB4" s="19"/>
      <c r="OC4" s="19"/>
      <c r="OD4" s="19"/>
      <c r="OE4" s="19"/>
      <c r="OF4" s="19"/>
      <c r="OG4" s="19"/>
      <c r="OH4" s="19"/>
      <c r="OI4" s="19"/>
      <c r="OJ4" s="19"/>
      <c r="OK4" s="19"/>
      <c r="OL4" s="19"/>
      <c r="OM4" s="19"/>
      <c r="ON4" s="19"/>
      <c r="OO4" s="19"/>
      <c r="OP4" s="19"/>
      <c r="OQ4" s="19"/>
      <c r="OR4" s="19"/>
      <c r="OS4" s="19"/>
      <c r="OT4" s="19"/>
      <c r="OU4" s="19"/>
      <c r="OV4" s="19"/>
      <c r="OW4" s="19"/>
      <c r="OX4" s="19"/>
      <c r="OY4" s="19"/>
      <c r="OZ4" s="19"/>
      <c r="PA4" s="19"/>
      <c r="PB4" s="19"/>
      <c r="PC4" s="19"/>
      <c r="PD4" s="19"/>
      <c r="PE4" s="19"/>
      <c r="PF4" s="19"/>
      <c r="PG4" s="19"/>
      <c r="PH4" s="19"/>
      <c r="PI4" s="19"/>
      <c r="PJ4" s="19"/>
      <c r="PK4" s="19"/>
      <c r="PL4" s="19"/>
      <c r="PM4" s="19"/>
      <c r="PN4" s="19"/>
      <c r="PO4" s="19"/>
      <c r="PP4" s="19"/>
      <c r="PQ4" s="19"/>
      <c r="PR4" s="19"/>
      <c r="PS4" s="19"/>
      <c r="PT4" s="19"/>
      <c r="PU4" s="19"/>
      <c r="PV4" s="19"/>
      <c r="PW4" s="19"/>
      <c r="PX4" s="19"/>
      <c r="PY4" s="19"/>
      <c r="PZ4" s="19"/>
      <c r="QA4" s="19"/>
      <c r="QB4" s="19"/>
      <c r="QC4" s="19"/>
      <c r="QD4" s="19"/>
      <c r="QE4" s="19"/>
      <c r="QF4" s="19"/>
      <c r="QG4" s="19"/>
      <c r="QH4" s="19"/>
      <c r="QI4" s="19"/>
      <c r="QJ4" s="19"/>
      <c r="QK4" s="19"/>
      <c r="QL4" s="19"/>
      <c r="QM4" s="19"/>
      <c r="QN4" s="19"/>
      <c r="QO4" s="19"/>
      <c r="QP4" s="19"/>
      <c r="QQ4" s="19"/>
      <c r="QR4" s="19"/>
      <c r="QS4" s="19"/>
      <c r="QT4" s="19"/>
      <c r="QU4" s="19"/>
      <c r="QV4" s="19"/>
      <c r="QW4" s="19"/>
      <c r="QX4" s="19"/>
      <c r="QY4" s="19"/>
      <c r="QZ4" s="19"/>
      <c r="RA4" s="19"/>
      <c r="RB4" s="19"/>
      <c r="RC4" s="19"/>
      <c r="RD4" s="19"/>
      <c r="RE4" s="19"/>
      <c r="RF4" s="19"/>
      <c r="RG4" s="19"/>
      <c r="RH4" s="19"/>
      <c r="RI4" s="19"/>
      <c r="RJ4" s="19"/>
      <c r="RK4" s="19"/>
      <c r="RL4" s="19"/>
      <c r="RM4" s="19"/>
      <c r="RN4" s="19"/>
      <c r="RO4" s="19"/>
      <c r="RP4" s="19"/>
      <c r="RQ4" s="19"/>
      <c r="RR4" s="19"/>
      <c r="RS4" s="19"/>
      <c r="RT4" s="19"/>
      <c r="RU4" s="19"/>
      <c r="RV4" s="19"/>
      <c r="RW4" s="19"/>
      <c r="RX4" s="19"/>
      <c r="RY4" s="19"/>
      <c r="RZ4" s="19"/>
      <c r="SA4" s="19"/>
      <c r="SB4" s="19"/>
      <c r="SC4" s="19"/>
      <c r="SD4" s="19"/>
      <c r="SE4" s="19"/>
      <c r="SF4" s="19"/>
      <c r="SG4" s="19"/>
      <c r="SH4" s="19"/>
      <c r="SI4" s="19"/>
      <c r="SJ4" s="19"/>
      <c r="SK4" s="19"/>
      <c r="SL4" s="19"/>
      <c r="SM4" s="19"/>
      <c r="SN4" s="19"/>
      <c r="SO4" s="19"/>
      <c r="SP4" s="19"/>
      <c r="SQ4" s="19"/>
      <c r="SR4" s="19"/>
      <c r="SS4" s="19"/>
      <c r="ST4" s="19"/>
      <c r="SU4" s="19"/>
      <c r="SV4" s="19"/>
      <c r="SW4" s="19"/>
      <c r="SX4" s="19"/>
      <c r="SY4" s="19"/>
      <c r="SZ4" s="19"/>
      <c r="TA4" s="19"/>
      <c r="TB4" s="19"/>
      <c r="TC4" s="19"/>
      <c r="TD4" s="19"/>
      <c r="TE4" s="19"/>
      <c r="TF4" s="19"/>
      <c r="TG4" s="19"/>
      <c r="TH4" s="19"/>
      <c r="TI4" s="19"/>
      <c r="TJ4" s="19"/>
      <c r="TK4" s="19"/>
      <c r="TL4" s="19"/>
      <c r="TM4" s="19"/>
      <c r="TN4" s="19"/>
      <c r="TO4" s="19"/>
      <c r="TP4" s="19"/>
      <c r="TQ4" s="19"/>
      <c r="TR4" s="19"/>
      <c r="TS4" s="19"/>
      <c r="TT4" s="19"/>
      <c r="TU4" s="19"/>
      <c r="TV4" s="19"/>
      <c r="TW4" s="19"/>
      <c r="TX4" s="19"/>
      <c r="TY4" s="19"/>
      <c r="TZ4" s="19"/>
      <c r="UA4" s="19"/>
      <c r="UB4" s="19"/>
      <c r="UC4" s="19"/>
      <c r="UD4" s="19"/>
      <c r="UE4" s="19"/>
      <c r="UF4" s="19"/>
      <c r="UG4" s="19"/>
      <c r="UH4" s="19"/>
      <c r="UI4" s="19"/>
      <c r="UJ4" s="19"/>
      <c r="UK4" s="19"/>
      <c r="UL4" s="19"/>
      <c r="UM4" s="19"/>
      <c r="UN4" s="19"/>
      <c r="UO4" s="19"/>
      <c r="UP4" s="19"/>
      <c r="UQ4" s="19"/>
      <c r="UR4" s="19"/>
      <c r="US4" s="19"/>
      <c r="UT4" s="19"/>
      <c r="UU4" s="19"/>
      <c r="UV4" s="19"/>
      <c r="UW4" s="19"/>
      <c r="UX4" s="19"/>
      <c r="UY4" s="19"/>
      <c r="UZ4" s="19"/>
      <c r="VA4" s="19"/>
      <c r="VB4" s="19"/>
      <c r="VC4" s="19"/>
      <c r="VD4" s="19"/>
      <c r="VE4" s="19"/>
      <c r="VF4" s="19"/>
      <c r="VG4" s="19"/>
      <c r="VH4" s="19"/>
      <c r="VI4" s="19"/>
      <c r="VJ4" s="19"/>
      <c r="VK4" s="19"/>
      <c r="VL4" s="19"/>
      <c r="VM4" s="19"/>
      <c r="VN4" s="19"/>
      <c r="VO4" s="19"/>
      <c r="VP4" s="19"/>
      <c r="VQ4" s="19"/>
      <c r="VR4" s="19"/>
      <c r="VS4" s="19"/>
      <c r="VT4" s="19"/>
      <c r="VU4" s="19"/>
      <c r="VV4" s="19"/>
      <c r="VW4" s="19"/>
      <c r="VX4" s="19"/>
      <c r="VY4" s="19"/>
      <c r="VZ4" s="19"/>
      <c r="WA4" s="19"/>
      <c r="WB4" s="19"/>
      <c r="WC4" s="19"/>
      <c r="WD4" s="19"/>
      <c r="WE4" s="19"/>
      <c r="WF4" s="19"/>
      <c r="WG4" s="19"/>
      <c r="WH4" s="19"/>
      <c r="WI4" s="19"/>
      <c r="WJ4" s="19"/>
      <c r="WK4" s="19"/>
      <c r="WL4" s="19"/>
      <c r="WM4" s="19"/>
      <c r="WN4" s="19"/>
      <c r="WO4" s="19"/>
      <c r="WP4" s="19"/>
      <c r="WQ4" s="19"/>
      <c r="WR4" s="19"/>
      <c r="WS4" s="19"/>
      <c r="WT4" s="19"/>
      <c r="WU4" s="19"/>
      <c r="WV4" s="19"/>
      <c r="WW4" s="19"/>
      <c r="WX4" s="19"/>
      <c r="WY4" s="19"/>
      <c r="WZ4" s="19"/>
      <c r="XA4" s="19"/>
      <c r="XB4" s="19"/>
      <c r="XC4" s="19"/>
      <c r="XD4" s="19"/>
      <c r="XE4" s="19"/>
      <c r="XF4" s="19"/>
      <c r="XG4" s="19"/>
      <c r="XH4" s="19"/>
      <c r="XI4" s="19"/>
      <c r="XJ4" s="19"/>
      <c r="XK4" s="19"/>
      <c r="XL4" s="19"/>
      <c r="XM4" s="19"/>
      <c r="XN4" s="19"/>
      <c r="XO4" s="19"/>
      <c r="XP4" s="19"/>
      <c r="XQ4" s="19"/>
      <c r="XR4" s="19"/>
      <c r="XS4" s="19"/>
      <c r="XT4" s="19"/>
      <c r="XU4" s="19"/>
      <c r="XV4" s="19"/>
      <c r="XW4" s="19"/>
      <c r="XX4" s="19"/>
      <c r="XY4" s="19"/>
      <c r="XZ4" s="19"/>
      <c r="YA4" s="19"/>
      <c r="YB4" s="19"/>
      <c r="YC4" s="19"/>
      <c r="YD4" s="19"/>
      <c r="YE4" s="19"/>
      <c r="YF4" s="19"/>
      <c r="YG4" s="19"/>
      <c r="YH4" s="19"/>
      <c r="YI4" s="19"/>
      <c r="YJ4" s="19"/>
      <c r="YK4" s="19"/>
      <c r="YL4" s="19"/>
      <c r="YM4" s="19"/>
      <c r="YN4" s="19"/>
      <c r="YO4" s="19"/>
      <c r="YP4" s="19"/>
      <c r="YQ4" s="19"/>
      <c r="YR4" s="19"/>
      <c r="YS4" s="19"/>
      <c r="YT4" s="19"/>
      <c r="YU4" s="19"/>
      <c r="YV4" s="19"/>
      <c r="YW4" s="19"/>
      <c r="YX4" s="19"/>
      <c r="YY4" s="19"/>
      <c r="YZ4" s="19"/>
      <c r="ZA4" s="19"/>
      <c r="ZB4" s="19"/>
      <c r="ZC4" s="19"/>
      <c r="ZD4" s="19"/>
      <c r="ZE4" s="19"/>
      <c r="ZF4" s="19"/>
      <c r="ZG4" s="19"/>
      <c r="ZH4" s="19"/>
      <c r="ZI4" s="19"/>
      <c r="ZJ4" s="19"/>
      <c r="ZK4" s="19"/>
      <c r="ZL4" s="19"/>
      <c r="ZM4" s="19"/>
      <c r="ZN4" s="19"/>
      <c r="ZO4" s="19"/>
      <c r="ZP4" s="19"/>
      <c r="ZQ4" s="19"/>
      <c r="ZR4" s="19"/>
      <c r="ZS4" s="19"/>
      <c r="ZT4" s="19"/>
      <c r="ZU4" s="19"/>
      <c r="ZV4" s="19"/>
      <c r="ZW4" s="19"/>
      <c r="ZX4" s="19"/>
      <c r="ZY4" s="19"/>
      <c r="ZZ4" s="19"/>
      <c r="AAA4" s="19"/>
      <c r="AAB4" s="19"/>
      <c r="AAC4" s="19"/>
      <c r="AAD4" s="19"/>
      <c r="AAE4" s="19"/>
      <c r="AAF4" s="19"/>
      <c r="AAG4" s="19"/>
      <c r="AAH4" s="19"/>
      <c r="AAI4" s="19"/>
      <c r="AAJ4" s="19"/>
      <c r="AAK4" s="19"/>
      <c r="AAL4" s="19"/>
      <c r="AAM4" s="19"/>
      <c r="AAN4" s="19"/>
      <c r="AAO4" s="19"/>
      <c r="AAP4" s="19"/>
      <c r="AAQ4" s="19"/>
      <c r="AAR4" s="19"/>
      <c r="AAS4" s="19"/>
      <c r="AAT4" s="19"/>
      <c r="AAU4" s="19"/>
      <c r="AAV4" s="19"/>
      <c r="AAW4" s="19"/>
      <c r="AAX4" s="19"/>
      <c r="AAY4" s="19"/>
      <c r="AAZ4" s="19"/>
      <c r="ABA4" s="19"/>
      <c r="ABB4" s="19"/>
      <c r="ABC4" s="19"/>
      <c r="ABD4" s="19"/>
      <c r="ABE4" s="19"/>
      <c r="ABF4" s="19"/>
      <c r="ABG4" s="19"/>
      <c r="ABH4" s="19"/>
      <c r="ABI4" s="19"/>
      <c r="ABJ4" s="19"/>
      <c r="ABK4" s="19"/>
      <c r="ABL4" s="19"/>
      <c r="ABM4" s="19"/>
      <c r="ABN4" s="19"/>
      <c r="ABO4" s="19"/>
      <c r="ABP4" s="19"/>
      <c r="ABQ4" s="19"/>
      <c r="ABR4" s="19"/>
      <c r="ABS4" s="19"/>
      <c r="ABT4" s="19"/>
      <c r="ABU4" s="19"/>
      <c r="ABV4" s="19"/>
      <c r="ABW4" s="19"/>
      <c r="ABX4" s="19"/>
      <c r="ABY4" s="19"/>
      <c r="ABZ4" s="19"/>
      <c r="ACA4" s="19"/>
      <c r="ACB4" s="19"/>
      <c r="ACC4" s="19"/>
      <c r="ACD4" s="19"/>
      <c r="ACE4" s="19"/>
      <c r="ACF4" s="19"/>
      <c r="ACG4" s="19"/>
      <c r="ACH4" s="19"/>
      <c r="ACI4" s="19"/>
      <c r="ACJ4" s="19"/>
      <c r="ACK4" s="19"/>
      <c r="ACL4" s="19"/>
      <c r="ACM4" s="19"/>
      <c r="ACN4" s="19"/>
      <c r="ACO4" s="19"/>
      <c r="ACP4" s="19"/>
      <c r="ACQ4" s="19"/>
      <c r="ACR4" s="19"/>
      <c r="ACS4" s="19"/>
      <c r="ACT4" s="19"/>
      <c r="ACU4" s="19"/>
      <c r="ACV4" s="19"/>
      <c r="ACW4" s="19"/>
      <c r="ACX4" s="19"/>
      <c r="ACY4" s="19"/>
      <c r="ACZ4" s="19"/>
      <c r="ADA4" s="19"/>
      <c r="ADB4" s="19"/>
      <c r="ADC4" s="19"/>
      <c r="ADD4" s="19"/>
      <c r="ADE4" s="19"/>
      <c r="ADF4" s="19"/>
      <c r="ADG4" s="19"/>
      <c r="ADH4" s="19"/>
      <c r="ADI4" s="19"/>
      <c r="ADJ4" s="19"/>
      <c r="ADK4" s="19"/>
      <c r="ADL4" s="19"/>
      <c r="ADM4" s="19"/>
      <c r="ADN4" s="19"/>
      <c r="ADO4" s="19"/>
      <c r="ADP4" s="19"/>
      <c r="ADQ4" s="19"/>
      <c r="ADR4" s="19"/>
      <c r="ADS4" s="19"/>
      <c r="ADT4" s="19"/>
      <c r="ADU4" s="19"/>
      <c r="ADV4" s="19"/>
      <c r="ADW4" s="19"/>
      <c r="ADX4" s="19"/>
      <c r="ADY4" s="19"/>
      <c r="ADZ4" s="19"/>
      <c r="AEA4" s="19"/>
      <c r="AEB4" s="19"/>
      <c r="AEC4" s="19"/>
      <c r="AED4" s="19"/>
      <c r="AEE4" s="19"/>
      <c r="AEF4" s="19"/>
      <c r="AEG4" s="19"/>
      <c r="AEH4" s="19"/>
      <c r="AEI4" s="19"/>
      <c r="AEJ4" s="19"/>
      <c r="AEK4" s="19"/>
      <c r="AEL4" s="19"/>
      <c r="AEM4" s="19"/>
      <c r="AEN4" s="19"/>
      <c r="AEO4" s="19"/>
      <c r="AEP4" s="19"/>
      <c r="AEQ4" s="19"/>
      <c r="AER4" s="19"/>
      <c r="AES4" s="19"/>
      <c r="AET4" s="19"/>
      <c r="AEU4" s="19"/>
      <c r="AEV4" s="19"/>
      <c r="AEW4" s="19"/>
      <c r="AEX4" s="19"/>
      <c r="AEY4" s="19"/>
      <c r="AEZ4" s="19"/>
      <c r="AFA4" s="19"/>
      <c r="AFB4" s="19"/>
      <c r="AFC4" s="19"/>
      <c r="AFD4" s="19"/>
      <c r="AFE4" s="19"/>
      <c r="AFF4" s="19"/>
      <c r="AFG4" s="19"/>
      <c r="AFH4" s="19"/>
      <c r="AFI4" s="19"/>
      <c r="AFJ4" s="19"/>
      <c r="AFK4" s="19"/>
      <c r="AFL4" s="19"/>
      <c r="AFM4" s="19"/>
      <c r="AFN4" s="19"/>
      <c r="AFO4" s="19"/>
      <c r="AFP4" s="19"/>
      <c r="AFQ4" s="19"/>
      <c r="AFR4" s="19"/>
      <c r="AFS4" s="19"/>
      <c r="AFT4" s="19"/>
      <c r="AFU4" s="19"/>
      <c r="AFV4" s="19"/>
      <c r="AFW4" s="19"/>
      <c r="AFX4" s="19"/>
      <c r="AFY4" s="19"/>
      <c r="AFZ4" s="19"/>
      <c r="AGA4" s="19"/>
      <c r="AGB4" s="19"/>
      <c r="AGC4" s="19"/>
      <c r="AGD4" s="19"/>
      <c r="AGE4" s="19"/>
      <c r="AGF4" s="19"/>
      <c r="AGG4" s="19"/>
      <c r="AGH4" s="19"/>
      <c r="AGI4" s="19"/>
      <c r="AGJ4" s="19"/>
      <c r="AGK4" s="19"/>
      <c r="AGL4" s="19"/>
      <c r="AGM4" s="19"/>
      <c r="AGN4" s="19"/>
      <c r="AGO4" s="19"/>
      <c r="AGP4" s="19"/>
      <c r="AGQ4" s="19"/>
      <c r="AGR4" s="19"/>
      <c r="AGS4" s="19"/>
      <c r="AGT4" s="19"/>
      <c r="AGU4" s="19"/>
      <c r="AGV4" s="19"/>
      <c r="AGW4" s="19"/>
      <c r="AGX4" s="19"/>
      <c r="AGY4" s="19"/>
      <c r="AGZ4" s="19"/>
      <c r="AHA4" s="19"/>
      <c r="AHB4" s="19"/>
      <c r="AHC4" s="19"/>
      <c r="AHD4" s="19"/>
      <c r="AHE4" s="19"/>
      <c r="AHF4" s="19"/>
      <c r="AHG4" s="19"/>
      <c r="AHH4" s="19"/>
      <c r="AHI4" s="19"/>
      <c r="AHJ4" s="19"/>
      <c r="AHK4" s="19"/>
      <c r="AHL4" s="19"/>
      <c r="AHM4" s="19"/>
      <c r="AHN4" s="19"/>
      <c r="AHO4" s="19"/>
      <c r="AHP4" s="19"/>
      <c r="AHQ4" s="19"/>
      <c r="AHR4" s="19"/>
      <c r="AHS4" s="19"/>
      <c r="AHT4" s="19"/>
      <c r="AHU4" s="19"/>
      <c r="AHV4" s="19"/>
      <c r="AHW4" s="19"/>
      <c r="AHX4" s="19"/>
      <c r="AHY4" s="19"/>
      <c r="AHZ4" s="19"/>
      <c r="AIA4" s="19"/>
      <c r="AIB4" s="19"/>
      <c r="AIC4" s="19"/>
      <c r="AID4" s="19"/>
      <c r="AIE4" s="19"/>
      <c r="AIF4" s="19"/>
      <c r="AIG4" s="19"/>
      <c r="AIH4" s="19"/>
      <c r="AII4" s="19"/>
      <c r="AIJ4" s="19"/>
      <c r="AIK4" s="19"/>
      <c r="AIL4" s="19"/>
      <c r="AIM4" s="19"/>
      <c r="AIN4" s="19"/>
      <c r="AIO4" s="19"/>
      <c r="AIP4" s="19"/>
      <c r="AIQ4" s="19"/>
      <c r="AIR4" s="19"/>
      <c r="AIS4" s="19"/>
      <c r="AIT4" s="19"/>
      <c r="AIU4" s="19"/>
      <c r="AIV4" s="19"/>
      <c r="AIW4" s="19"/>
      <c r="AIX4" s="19"/>
      <c r="AIY4" s="19"/>
      <c r="AIZ4" s="19"/>
      <c r="AJA4" s="19"/>
      <c r="AJB4" s="19"/>
      <c r="AJC4" s="19"/>
      <c r="AJD4" s="19"/>
      <c r="AJE4" s="19"/>
      <c r="AJF4" s="19"/>
      <c r="AJG4" s="19"/>
      <c r="AJH4" s="19"/>
      <c r="AJI4" s="19"/>
      <c r="AJJ4" s="19"/>
      <c r="AJK4" s="19"/>
      <c r="AJL4" s="19"/>
      <c r="AJM4" s="19"/>
      <c r="AJN4" s="19"/>
      <c r="AJO4" s="19"/>
      <c r="AJP4" s="19"/>
      <c r="AJQ4" s="19"/>
      <c r="AJR4" s="19"/>
      <c r="AJS4" s="19"/>
      <c r="AJT4" s="19"/>
      <c r="AJU4" s="19"/>
      <c r="AJV4" s="19"/>
      <c r="AJW4" s="19"/>
      <c r="AJX4" s="19"/>
      <c r="AJY4" s="19"/>
      <c r="AJZ4" s="19"/>
      <c r="AKA4" s="19"/>
      <c r="AKB4" s="19"/>
      <c r="AKC4" s="19"/>
      <c r="AKD4" s="19"/>
      <c r="AKE4" s="19"/>
      <c r="AKF4" s="19"/>
      <c r="AKG4" s="19"/>
      <c r="AKH4" s="19"/>
      <c r="AKI4" s="19"/>
      <c r="AKJ4" s="19"/>
      <c r="AKK4" s="19"/>
      <c r="AKL4" s="19"/>
      <c r="AKM4" s="19"/>
      <c r="AKN4" s="19"/>
      <c r="AKO4" s="19"/>
      <c r="AKP4" s="19"/>
      <c r="AKQ4" s="19"/>
      <c r="AKR4" s="19"/>
      <c r="AKS4" s="19"/>
      <c r="AKT4" s="19"/>
      <c r="AKU4" s="19"/>
      <c r="AKV4" s="19"/>
      <c r="AKW4" s="19"/>
      <c r="AKX4" s="19"/>
      <c r="AKY4" s="19"/>
      <c r="AKZ4" s="19"/>
      <c r="ALA4" s="19"/>
      <c r="ALB4" s="19"/>
      <c r="ALC4" s="19"/>
      <c r="ALD4" s="19"/>
      <c r="ALE4" s="19"/>
      <c r="ALF4" s="19"/>
      <c r="ALG4" s="19"/>
      <c r="ALH4" s="19"/>
      <c r="ALI4" s="19"/>
      <c r="ALJ4" s="19"/>
      <c r="ALK4" s="19"/>
      <c r="ALL4" s="19"/>
      <c r="ALM4" s="19"/>
      <c r="ALN4" s="19"/>
      <c r="ALO4" s="19"/>
      <c r="ALP4" s="19"/>
      <c r="ALQ4" s="19"/>
      <c r="ALR4" s="19"/>
      <c r="ALS4" s="19"/>
      <c r="ALT4" s="19"/>
      <c r="ALU4" s="19"/>
      <c r="ALV4" s="19"/>
      <c r="ALW4" s="19"/>
      <c r="ALX4" s="19"/>
      <c r="ALY4" s="19"/>
      <c r="ALZ4" s="19"/>
      <c r="AMA4" s="19"/>
      <c r="AMB4" s="19"/>
      <c r="AMC4" s="19"/>
      <c r="AMD4" s="19"/>
      <c r="AME4" s="19"/>
      <c r="AMF4" s="19"/>
      <c r="AMG4" s="19"/>
      <c r="AMH4" s="19"/>
      <c r="AMI4" s="19"/>
      <c r="AMJ4" s="19"/>
      <c r="AMK4" s="19"/>
      <c r="AML4" s="19"/>
      <c r="AMM4" s="19"/>
      <c r="AMN4" s="19"/>
      <c r="AMO4" s="19"/>
      <c r="AMP4" s="19"/>
      <c r="AMQ4" s="19"/>
      <c r="AMR4" s="19"/>
      <c r="AMS4" s="19"/>
      <c r="AMT4" s="19"/>
      <c r="AMU4" s="19"/>
      <c r="AMV4" s="19"/>
      <c r="AMW4" s="19"/>
      <c r="AMX4" s="19"/>
      <c r="AMY4" s="19"/>
      <c r="AMZ4" s="19"/>
      <c r="ANA4" s="19"/>
      <c r="ANB4" s="19"/>
      <c r="ANC4" s="19"/>
      <c r="AND4" s="19"/>
      <c r="ANE4" s="19"/>
      <c r="ANF4" s="19"/>
      <c r="ANG4" s="19"/>
      <c r="ANH4" s="19"/>
      <c r="ANI4" s="19"/>
      <c r="ANJ4" s="19"/>
      <c r="ANK4" s="19"/>
      <c r="ANL4" s="19"/>
      <c r="ANM4" s="19"/>
      <c r="ANN4" s="19"/>
      <c r="ANO4" s="19"/>
      <c r="ANP4" s="19"/>
      <c r="ANQ4" s="19"/>
      <c r="ANR4" s="19"/>
      <c r="ANS4" s="19"/>
      <c r="ANT4" s="19"/>
      <c r="ANU4" s="19"/>
      <c r="ANV4" s="19"/>
      <c r="ANW4" s="19"/>
      <c r="ANX4" s="19"/>
      <c r="ANY4" s="19"/>
      <c r="ANZ4" s="19"/>
      <c r="AOA4" s="19"/>
      <c r="AOB4" s="19"/>
      <c r="AOC4" s="19"/>
      <c r="AOD4" s="19"/>
      <c r="AOE4" s="19"/>
      <c r="AOF4" s="19"/>
      <c r="AOG4" s="19"/>
      <c r="AOH4" s="19"/>
      <c r="AOI4" s="19"/>
      <c r="AOJ4" s="19"/>
      <c r="AOK4" s="19"/>
      <c r="AOL4" s="19"/>
      <c r="AOM4" s="19"/>
      <c r="AON4" s="19"/>
      <c r="AOO4" s="19"/>
      <c r="AOP4" s="19"/>
      <c r="AOQ4" s="19"/>
      <c r="AOR4" s="19"/>
      <c r="AOS4" s="19"/>
      <c r="AOT4" s="19"/>
      <c r="AOU4" s="19"/>
      <c r="AOV4" s="19"/>
      <c r="AOW4" s="19"/>
      <c r="AOX4" s="19"/>
      <c r="AOY4" s="19"/>
      <c r="AOZ4" s="19"/>
      <c r="APA4" s="19"/>
      <c r="APB4" s="19"/>
      <c r="APC4" s="19"/>
      <c r="APD4" s="19"/>
      <c r="APE4" s="19"/>
      <c r="APF4" s="19"/>
      <c r="APG4" s="19"/>
      <c r="APH4" s="19"/>
      <c r="API4" s="19"/>
      <c r="APJ4" s="19"/>
      <c r="APK4" s="19"/>
      <c r="APL4" s="19"/>
      <c r="APM4" s="19"/>
      <c r="APN4" s="19"/>
      <c r="APO4" s="19"/>
      <c r="APP4" s="19"/>
      <c r="APQ4" s="19"/>
      <c r="APR4" s="19"/>
      <c r="APS4" s="19"/>
      <c r="APT4" s="19"/>
      <c r="APU4" s="19"/>
      <c r="APV4" s="19"/>
      <c r="APW4" s="19"/>
      <c r="APX4" s="19"/>
      <c r="APY4" s="19"/>
      <c r="APZ4" s="19"/>
      <c r="AQA4" s="19"/>
      <c r="AQB4" s="19"/>
      <c r="AQC4" s="19"/>
      <c r="AQD4" s="19"/>
      <c r="AQE4" s="19"/>
      <c r="AQF4" s="19"/>
      <c r="AQG4" s="19"/>
      <c r="AQH4" s="19"/>
      <c r="AQI4" s="19"/>
      <c r="AQJ4" s="19"/>
      <c r="AQK4" s="19"/>
      <c r="AQL4" s="19"/>
      <c r="AQM4" s="19"/>
      <c r="AQN4" s="19"/>
      <c r="AQO4" s="19"/>
      <c r="AQP4" s="19"/>
      <c r="AQQ4" s="19"/>
      <c r="AQR4" s="19"/>
      <c r="AQS4" s="19"/>
      <c r="AQT4" s="19"/>
      <c r="AQU4" s="19"/>
      <c r="AQV4" s="19"/>
      <c r="AQW4" s="19"/>
      <c r="AQX4" s="19"/>
      <c r="AQY4" s="19"/>
      <c r="AQZ4" s="19"/>
      <c r="ARA4" s="19"/>
      <c r="ARB4" s="19"/>
      <c r="ARC4" s="19"/>
      <c r="ARD4" s="19"/>
      <c r="ARE4" s="19"/>
      <c r="ARF4" s="19"/>
      <c r="ARG4" s="19"/>
      <c r="ARH4" s="19"/>
      <c r="ARI4" s="19"/>
      <c r="ARJ4" s="19"/>
      <c r="ARK4" s="19"/>
      <c r="ARL4" s="19"/>
      <c r="ARM4" s="19"/>
      <c r="ARN4" s="19"/>
      <c r="ARO4" s="19"/>
      <c r="ARP4" s="19"/>
      <c r="ARQ4" s="19"/>
      <c r="ARR4" s="19"/>
      <c r="ARS4" s="19"/>
      <c r="ART4" s="19"/>
      <c r="ARU4" s="19"/>
      <c r="ARV4" s="19"/>
      <c r="ARW4" s="19"/>
      <c r="ARX4" s="19"/>
      <c r="ARY4" s="19"/>
      <c r="ARZ4" s="19"/>
      <c r="ASA4" s="19"/>
      <c r="ASB4" s="19"/>
      <c r="ASC4" s="19"/>
      <c r="ASD4" s="19"/>
      <c r="ASE4" s="19"/>
      <c r="ASF4" s="19"/>
      <c r="ASG4" s="19"/>
      <c r="ASH4" s="19"/>
      <c r="ASI4" s="19"/>
      <c r="ASJ4" s="19"/>
      <c r="ASK4" s="19"/>
      <c r="ASL4" s="19"/>
      <c r="ASM4" s="19"/>
      <c r="ASN4" s="19"/>
      <c r="ASO4" s="19"/>
      <c r="ASP4" s="19"/>
      <c r="ASQ4" s="19"/>
      <c r="ASR4" s="19"/>
      <c r="ASS4" s="19"/>
      <c r="AST4" s="19"/>
      <c r="ASU4" s="19"/>
      <c r="ASV4" s="19"/>
      <c r="ASW4" s="19"/>
      <c r="ASX4" s="19"/>
      <c r="ASY4" s="19"/>
      <c r="ASZ4" s="19"/>
      <c r="ATA4" s="19"/>
      <c r="ATB4" s="19"/>
      <c r="ATC4" s="19"/>
      <c r="ATD4" s="19"/>
      <c r="ATE4" s="19"/>
      <c r="ATF4" s="19"/>
      <c r="ATG4" s="19"/>
      <c r="ATH4" s="19"/>
      <c r="ATI4" s="19"/>
      <c r="ATJ4" s="19"/>
      <c r="ATK4" s="19"/>
      <c r="ATL4" s="19"/>
      <c r="ATM4" s="19"/>
      <c r="ATN4" s="19"/>
      <c r="ATO4" s="19"/>
      <c r="ATP4" s="19"/>
      <c r="ATQ4" s="19"/>
      <c r="ATR4" s="19"/>
      <c r="ATS4" s="19"/>
      <c r="ATT4" s="19"/>
      <c r="ATU4" s="19"/>
      <c r="ATV4" s="19"/>
      <c r="ATW4" s="19"/>
      <c r="ATX4" s="19"/>
      <c r="ATY4" s="19"/>
      <c r="ATZ4" s="19"/>
      <c r="AUA4" s="19"/>
      <c r="AUB4" s="19"/>
      <c r="AUC4" s="19"/>
      <c r="AUD4" s="19"/>
      <c r="AUE4" s="19"/>
      <c r="AUF4" s="19"/>
      <c r="AUG4" s="19"/>
      <c r="AUH4" s="19"/>
      <c r="AUI4" s="19"/>
      <c r="AUJ4" s="19"/>
      <c r="AUK4" s="19"/>
      <c r="AUL4" s="19"/>
      <c r="AUM4" s="19"/>
      <c r="AUN4" s="19"/>
      <c r="AUO4" s="19"/>
      <c r="AUP4" s="19"/>
      <c r="AUQ4" s="19"/>
      <c r="AUR4" s="19"/>
      <c r="AUS4" s="19"/>
      <c r="AUT4" s="19"/>
      <c r="AUU4" s="19"/>
      <c r="AUV4" s="19"/>
      <c r="AUW4" s="19"/>
      <c r="AUX4" s="19"/>
      <c r="AUY4" s="19"/>
      <c r="AUZ4" s="19"/>
      <c r="AVA4" s="19"/>
      <c r="AVB4" s="19"/>
      <c r="AVC4" s="19"/>
      <c r="AVD4" s="19"/>
      <c r="AVE4" s="19"/>
      <c r="AVF4" s="19"/>
      <c r="AVG4" s="19"/>
      <c r="AVH4" s="19"/>
      <c r="AVI4" s="19"/>
      <c r="AVJ4" s="19"/>
      <c r="AVK4" s="19"/>
      <c r="AVL4" s="19"/>
      <c r="AVM4" s="19"/>
      <c r="AVN4" s="19"/>
      <c r="AVO4" s="19"/>
      <c r="AVP4" s="19"/>
      <c r="AVQ4" s="19"/>
      <c r="AVR4" s="19"/>
      <c r="AVS4" s="19"/>
      <c r="AVT4" s="19"/>
      <c r="AVU4" s="19"/>
      <c r="AVV4" s="19"/>
      <c r="AVW4" s="19"/>
      <c r="AVX4" s="19"/>
      <c r="AVY4" s="19"/>
      <c r="AVZ4" s="19"/>
      <c r="AWA4" s="19"/>
      <c r="AWB4" s="19"/>
      <c r="AWC4" s="19"/>
      <c r="AWD4" s="19"/>
      <c r="AWE4" s="19"/>
      <c r="AWF4" s="19"/>
      <c r="AWG4" s="19"/>
      <c r="AWH4" s="19"/>
      <c r="AWI4" s="19"/>
      <c r="AWJ4" s="19"/>
      <c r="AWK4" s="19"/>
      <c r="AWL4" s="19"/>
      <c r="AWM4" s="19"/>
      <c r="AWN4" s="19"/>
      <c r="AWO4" s="19"/>
      <c r="AWP4" s="19"/>
      <c r="AWQ4" s="19"/>
      <c r="AWR4" s="19"/>
      <c r="AWS4" s="19"/>
      <c r="AWT4" s="19"/>
      <c r="AWU4" s="19"/>
      <c r="AWV4" s="19"/>
      <c r="AWW4" s="19"/>
      <c r="AWX4" s="19"/>
      <c r="AWY4" s="19"/>
      <c r="AWZ4" s="19"/>
      <c r="AXA4" s="19"/>
      <c r="AXB4" s="19"/>
      <c r="AXC4" s="19"/>
      <c r="AXD4" s="19"/>
      <c r="AXE4" s="19"/>
      <c r="AXF4" s="19"/>
      <c r="AXG4" s="19"/>
      <c r="AXH4" s="19"/>
      <c r="AXI4" s="19"/>
      <c r="AXJ4" s="19"/>
      <c r="AXK4" s="19"/>
      <c r="AXL4" s="19"/>
      <c r="AXM4" s="19"/>
      <c r="AXN4" s="19"/>
      <c r="AXO4" s="19"/>
      <c r="AXP4" s="19"/>
      <c r="AXQ4" s="19"/>
      <c r="AXR4" s="19"/>
      <c r="AXS4" s="19"/>
      <c r="AXT4" s="19"/>
      <c r="AXU4" s="19"/>
      <c r="AXV4" s="19"/>
      <c r="AXW4" s="19"/>
      <c r="AXX4" s="19"/>
      <c r="AXY4" s="19"/>
      <c r="AXZ4" s="19"/>
      <c r="AYA4" s="19"/>
      <c r="AYB4" s="19"/>
      <c r="AYC4" s="19"/>
      <c r="AYD4" s="19"/>
      <c r="AYE4" s="19"/>
      <c r="AYF4" s="19"/>
      <c r="AYG4" s="19"/>
      <c r="AYH4" s="19"/>
      <c r="AYI4" s="19"/>
      <c r="AYJ4" s="19"/>
      <c r="AYK4" s="19"/>
      <c r="AYL4" s="19"/>
      <c r="AYM4" s="19"/>
      <c r="AYN4" s="19"/>
      <c r="AYO4" s="19"/>
      <c r="AYP4" s="19"/>
      <c r="AYQ4" s="19"/>
      <c r="AYR4" s="19"/>
      <c r="AYS4" s="19"/>
      <c r="AYT4" s="19"/>
      <c r="AYU4" s="19"/>
      <c r="AYV4" s="19"/>
      <c r="AYW4" s="19"/>
      <c r="AYX4" s="19"/>
      <c r="AYY4" s="19"/>
      <c r="AYZ4" s="19"/>
      <c r="AZA4" s="19"/>
      <c r="AZB4" s="19"/>
      <c r="AZC4" s="19"/>
      <c r="AZD4" s="19"/>
      <c r="AZE4" s="19"/>
      <c r="AZF4" s="19"/>
      <c r="AZG4" s="19"/>
      <c r="AZH4" s="19"/>
      <c r="AZI4" s="19"/>
      <c r="AZJ4" s="19"/>
      <c r="AZK4" s="19"/>
      <c r="AZL4" s="19"/>
      <c r="AZM4" s="19"/>
      <c r="AZN4" s="19"/>
      <c r="AZO4" s="19"/>
      <c r="AZP4" s="19"/>
      <c r="AZQ4" s="19"/>
      <c r="AZR4" s="19"/>
      <c r="AZS4" s="19"/>
      <c r="AZT4" s="19"/>
      <c r="AZU4" s="19"/>
      <c r="AZV4" s="19"/>
      <c r="AZW4" s="19"/>
      <c r="AZX4" s="19"/>
      <c r="AZY4" s="19"/>
      <c r="AZZ4" s="19"/>
      <c r="BAA4" s="19"/>
      <c r="BAB4" s="19"/>
      <c r="BAC4" s="19"/>
      <c r="BAD4" s="19"/>
      <c r="BAE4" s="19"/>
      <c r="BAF4" s="19"/>
      <c r="BAG4" s="19"/>
      <c r="BAH4" s="19"/>
      <c r="BAI4" s="19"/>
      <c r="BAJ4" s="19"/>
      <c r="BAK4" s="19"/>
      <c r="BAL4" s="19"/>
      <c r="BAM4" s="19"/>
      <c r="BAN4" s="19"/>
      <c r="BAO4" s="19"/>
      <c r="BAP4" s="19"/>
      <c r="BAQ4" s="19"/>
      <c r="BAR4" s="19"/>
      <c r="BAS4" s="19"/>
      <c r="BAT4" s="19"/>
      <c r="BAU4" s="19"/>
      <c r="BAV4" s="19"/>
      <c r="BAW4" s="19"/>
      <c r="BAX4" s="19"/>
      <c r="BAY4" s="19"/>
      <c r="BAZ4" s="19"/>
      <c r="BBA4" s="19"/>
      <c r="BBB4" s="19"/>
      <c r="BBC4" s="19"/>
      <c r="BBD4" s="19"/>
      <c r="BBE4" s="19"/>
      <c r="BBF4" s="19"/>
      <c r="BBG4" s="19"/>
      <c r="BBH4" s="19"/>
      <c r="BBI4" s="19"/>
      <c r="BBJ4" s="19"/>
      <c r="BBK4" s="19"/>
      <c r="BBL4" s="19"/>
      <c r="BBM4" s="19"/>
      <c r="BBN4" s="19"/>
      <c r="BBO4" s="19"/>
      <c r="BBP4" s="19"/>
      <c r="BBQ4" s="19"/>
      <c r="BBR4" s="19"/>
      <c r="BBS4" s="19"/>
      <c r="BBT4" s="19"/>
      <c r="BBU4" s="19"/>
      <c r="BBV4" s="19"/>
      <c r="BBW4" s="19"/>
      <c r="BBX4" s="19"/>
      <c r="BBY4" s="19"/>
      <c r="BBZ4" s="19"/>
      <c r="BCA4" s="19"/>
      <c r="BCB4" s="19"/>
      <c r="BCC4" s="19"/>
      <c r="BCD4" s="19"/>
      <c r="BCE4" s="19"/>
      <c r="BCF4" s="19"/>
      <c r="BCG4" s="19"/>
      <c r="BCH4" s="19"/>
      <c r="BCI4" s="19"/>
      <c r="BCJ4" s="19"/>
      <c r="BCK4" s="19"/>
      <c r="BCL4" s="19"/>
      <c r="BCM4" s="19"/>
      <c r="BCN4" s="19"/>
      <c r="BCO4" s="19"/>
      <c r="BCP4" s="19"/>
      <c r="BCQ4" s="19"/>
      <c r="BCR4" s="19"/>
      <c r="BCS4" s="19"/>
      <c r="BCT4" s="19"/>
      <c r="BCU4" s="19"/>
      <c r="BCV4" s="19"/>
      <c r="BCW4" s="19"/>
      <c r="BCX4" s="19"/>
      <c r="BCY4" s="19"/>
      <c r="BCZ4" s="19"/>
      <c r="BDA4" s="19"/>
      <c r="BDB4" s="19"/>
      <c r="BDC4" s="19"/>
      <c r="BDD4" s="19"/>
      <c r="BDE4" s="19"/>
      <c r="BDF4" s="19"/>
      <c r="BDG4" s="19"/>
      <c r="BDH4" s="19"/>
      <c r="BDI4" s="19"/>
      <c r="BDJ4" s="19"/>
      <c r="BDK4" s="19"/>
      <c r="BDL4" s="19"/>
      <c r="BDM4" s="19"/>
      <c r="BDN4" s="19"/>
      <c r="BDO4" s="19"/>
      <c r="BDP4" s="19"/>
      <c r="BDQ4" s="19"/>
      <c r="BDR4" s="19"/>
      <c r="BDS4" s="19"/>
      <c r="BDT4" s="19"/>
      <c r="BDU4" s="19"/>
      <c r="BDV4" s="19"/>
      <c r="BDW4" s="19"/>
      <c r="BDX4" s="19"/>
      <c r="BDY4" s="19"/>
      <c r="BDZ4" s="19"/>
      <c r="BEA4" s="19"/>
      <c r="BEB4" s="19"/>
      <c r="BEC4" s="19"/>
      <c r="BED4" s="19"/>
      <c r="BEE4" s="19"/>
      <c r="BEF4" s="19"/>
      <c r="BEG4" s="19"/>
      <c r="BEH4" s="19"/>
      <c r="BEI4" s="19"/>
      <c r="BEJ4" s="19"/>
      <c r="BEK4" s="19"/>
      <c r="BEL4" s="19"/>
      <c r="BEM4" s="19"/>
      <c r="BEN4" s="19"/>
      <c r="BEO4" s="19"/>
      <c r="BEP4" s="19"/>
      <c r="BEQ4" s="19"/>
      <c r="BER4" s="19"/>
      <c r="BES4" s="19"/>
      <c r="BET4" s="19"/>
      <c r="BEU4" s="19"/>
      <c r="BEV4" s="19"/>
      <c r="BEW4" s="19"/>
      <c r="BEX4" s="19"/>
      <c r="BEY4" s="19"/>
      <c r="BEZ4" s="19"/>
      <c r="BFA4" s="19"/>
      <c r="BFB4" s="19"/>
      <c r="BFC4" s="19"/>
      <c r="BFD4" s="19"/>
      <c r="BFE4" s="19"/>
      <c r="BFF4" s="19"/>
      <c r="BFG4" s="19"/>
      <c r="BFH4" s="19"/>
      <c r="BFI4" s="19"/>
      <c r="BFJ4" s="19"/>
      <c r="BFK4" s="19"/>
      <c r="BFL4" s="19"/>
      <c r="BFM4" s="19"/>
      <c r="BFN4" s="19"/>
      <c r="BFO4" s="19"/>
      <c r="BFP4" s="19"/>
      <c r="BFQ4" s="19"/>
      <c r="BFR4" s="19"/>
      <c r="BFS4" s="19"/>
      <c r="BFT4" s="19"/>
      <c r="BFU4" s="19"/>
      <c r="BFV4" s="19"/>
      <c r="BFW4" s="19"/>
      <c r="BFX4" s="19"/>
      <c r="BFY4" s="19"/>
      <c r="BFZ4" s="19"/>
      <c r="BGA4" s="19"/>
      <c r="BGB4" s="19"/>
      <c r="BGC4" s="19"/>
      <c r="BGD4" s="19"/>
      <c r="BGE4" s="19"/>
      <c r="BGF4" s="19"/>
      <c r="BGG4" s="19"/>
      <c r="BGH4" s="19"/>
      <c r="BGI4" s="19"/>
      <c r="BGJ4" s="19"/>
      <c r="BGK4" s="19"/>
      <c r="BGL4" s="19"/>
      <c r="BGM4" s="19"/>
      <c r="BGN4" s="19"/>
      <c r="BGO4" s="19"/>
      <c r="BGP4" s="19"/>
      <c r="BGQ4" s="19"/>
      <c r="BGR4" s="19"/>
      <c r="BGS4" s="19"/>
      <c r="BGT4" s="19"/>
      <c r="BGU4" s="19"/>
      <c r="BGV4" s="19"/>
      <c r="BGW4" s="19"/>
      <c r="BGX4" s="19"/>
      <c r="BGY4" s="19"/>
      <c r="BGZ4" s="19"/>
      <c r="BHA4" s="19"/>
      <c r="BHB4" s="19"/>
      <c r="BHC4" s="19"/>
      <c r="BHD4" s="19"/>
      <c r="BHE4" s="19"/>
      <c r="BHF4" s="19"/>
      <c r="BHG4" s="19"/>
      <c r="BHH4" s="19"/>
      <c r="BHI4" s="19"/>
      <c r="BHJ4" s="19"/>
      <c r="BHK4" s="19"/>
      <c r="BHL4" s="19"/>
      <c r="BHM4" s="19"/>
      <c r="BHN4" s="19"/>
      <c r="BHO4" s="19"/>
      <c r="BHP4" s="19"/>
      <c r="BHQ4" s="19"/>
      <c r="BHR4" s="19"/>
      <c r="BHS4" s="19"/>
      <c r="BHT4" s="19"/>
      <c r="BHU4" s="19"/>
      <c r="BHV4" s="19"/>
      <c r="BHW4" s="19"/>
      <c r="BHX4" s="19"/>
      <c r="BHY4" s="19"/>
      <c r="BHZ4" s="19"/>
      <c r="BIA4" s="19"/>
      <c r="BIB4" s="19"/>
      <c r="BIC4" s="19"/>
      <c r="BID4" s="19"/>
      <c r="BIE4" s="19"/>
      <c r="BIF4" s="19"/>
      <c r="BIG4" s="19"/>
      <c r="BIH4" s="19"/>
      <c r="BII4" s="19"/>
      <c r="BIJ4" s="19"/>
      <c r="BIK4" s="19"/>
      <c r="BIL4" s="19"/>
      <c r="BIM4" s="19"/>
      <c r="BIN4" s="19"/>
      <c r="BIO4" s="19"/>
      <c r="BIP4" s="19"/>
      <c r="BIQ4" s="19"/>
      <c r="BIR4" s="19"/>
      <c r="BIS4" s="19"/>
      <c r="BIT4" s="19"/>
      <c r="BIU4" s="19"/>
      <c r="BIV4" s="19"/>
      <c r="BIW4" s="19"/>
      <c r="BIX4" s="19"/>
      <c r="BIY4" s="19"/>
      <c r="BIZ4" s="19"/>
      <c r="BJA4" s="19"/>
      <c r="BJB4" s="19"/>
      <c r="BJC4" s="19"/>
      <c r="BJD4" s="19"/>
      <c r="BJE4" s="19"/>
      <c r="BJF4" s="19"/>
      <c r="BJG4" s="19"/>
      <c r="BJH4" s="19"/>
      <c r="BJI4" s="19"/>
      <c r="BJJ4" s="19"/>
      <c r="BJK4" s="19"/>
      <c r="BJL4" s="19"/>
      <c r="BJM4" s="19"/>
      <c r="BJN4" s="19"/>
      <c r="BJO4" s="19"/>
      <c r="BJP4" s="19"/>
      <c r="BJQ4" s="19"/>
      <c r="BJR4" s="19"/>
      <c r="BJS4" s="19"/>
      <c r="BJT4" s="19"/>
      <c r="BJU4" s="19"/>
      <c r="BJV4" s="19"/>
      <c r="BJW4" s="19"/>
      <c r="BJX4" s="19"/>
      <c r="BJY4" s="19"/>
      <c r="BJZ4" s="19"/>
      <c r="BKA4" s="19"/>
      <c r="BKB4" s="19"/>
      <c r="BKC4" s="19"/>
      <c r="BKD4" s="19"/>
      <c r="BKE4" s="19"/>
      <c r="BKF4" s="19"/>
      <c r="BKG4" s="19"/>
      <c r="BKH4" s="19"/>
      <c r="BKI4" s="19"/>
      <c r="BKJ4" s="19"/>
      <c r="BKK4" s="19"/>
      <c r="BKL4" s="19"/>
      <c r="BKM4" s="19"/>
      <c r="BKN4" s="19"/>
      <c r="BKO4" s="19"/>
      <c r="BKP4" s="19"/>
      <c r="BKQ4" s="19"/>
      <c r="BKR4" s="19"/>
      <c r="BKS4" s="19"/>
      <c r="BKT4" s="19"/>
      <c r="BKU4" s="19"/>
      <c r="BKV4" s="19"/>
      <c r="BKW4" s="19"/>
      <c r="BKX4" s="19"/>
      <c r="BKY4" s="19"/>
      <c r="BKZ4" s="19"/>
      <c r="BLA4" s="19"/>
      <c r="BLB4" s="19"/>
      <c r="BLC4" s="19"/>
      <c r="BLD4" s="19"/>
      <c r="BLE4" s="19"/>
      <c r="BLF4" s="19"/>
      <c r="BLG4" s="19"/>
      <c r="BLH4" s="19"/>
      <c r="BLI4" s="19"/>
      <c r="BLJ4" s="19"/>
      <c r="BLK4" s="19"/>
      <c r="BLL4" s="19"/>
      <c r="BLM4" s="19"/>
      <c r="BLN4" s="19"/>
      <c r="BLO4" s="19"/>
      <c r="BLP4" s="19"/>
      <c r="BLQ4" s="19"/>
      <c r="BLR4" s="19"/>
      <c r="BLS4" s="19"/>
      <c r="BLT4" s="19"/>
      <c r="BLU4" s="19"/>
      <c r="BLV4" s="19"/>
      <c r="BLW4" s="19"/>
      <c r="BLX4" s="19"/>
      <c r="BLY4" s="19"/>
      <c r="BLZ4" s="19"/>
      <c r="BMA4" s="19"/>
      <c r="BMB4" s="19"/>
      <c r="BMC4" s="19"/>
      <c r="BMD4" s="19"/>
      <c r="BME4" s="19"/>
      <c r="BMF4" s="19"/>
      <c r="BMG4" s="19"/>
      <c r="BMH4" s="19"/>
      <c r="BMI4" s="19"/>
      <c r="BMJ4" s="19"/>
      <c r="BMK4" s="19"/>
      <c r="BML4" s="19"/>
      <c r="BMM4" s="19"/>
      <c r="BMN4" s="19"/>
      <c r="BMO4" s="19"/>
      <c r="BMP4" s="19"/>
      <c r="BMQ4" s="19"/>
      <c r="BMR4" s="19"/>
      <c r="BMS4" s="19"/>
      <c r="BMT4" s="19"/>
      <c r="BMU4" s="19"/>
      <c r="BMV4" s="19"/>
      <c r="BMW4" s="19"/>
      <c r="BMX4" s="19"/>
      <c r="BMY4" s="19"/>
      <c r="BMZ4" s="19"/>
      <c r="BNA4" s="19"/>
      <c r="BNB4" s="19"/>
      <c r="BNC4" s="19"/>
      <c r="BND4" s="19"/>
      <c r="BNE4" s="19"/>
      <c r="BNF4" s="19"/>
      <c r="BNG4" s="19"/>
      <c r="BNH4" s="19"/>
      <c r="BNI4" s="19"/>
      <c r="BNJ4" s="19"/>
      <c r="BNK4" s="19"/>
      <c r="BNL4" s="19"/>
      <c r="BNM4" s="19"/>
      <c r="BNN4" s="19"/>
      <c r="BNO4" s="19"/>
      <c r="BNP4" s="19"/>
      <c r="BNQ4" s="19"/>
      <c r="BNR4" s="19"/>
      <c r="BNS4" s="19"/>
      <c r="BNT4" s="19"/>
      <c r="BNU4" s="19"/>
      <c r="BNV4" s="19"/>
      <c r="BNW4" s="19"/>
      <c r="BNX4" s="19"/>
      <c r="BNY4" s="19"/>
      <c r="BNZ4" s="19"/>
      <c r="BOA4" s="19"/>
      <c r="BOB4" s="19"/>
      <c r="BOC4" s="19"/>
      <c r="BOD4" s="19"/>
      <c r="BOE4" s="19"/>
      <c r="BOF4" s="19"/>
      <c r="BOG4" s="19"/>
      <c r="BOH4" s="19"/>
      <c r="BOI4" s="19"/>
      <c r="BOJ4" s="19"/>
      <c r="BOK4" s="19"/>
      <c r="BOL4" s="19"/>
      <c r="BOM4" s="19"/>
      <c r="BON4" s="19"/>
      <c r="BOO4" s="19"/>
      <c r="BOP4" s="19"/>
      <c r="BOQ4" s="19"/>
      <c r="BOR4" s="19"/>
      <c r="BOS4" s="19"/>
      <c r="BOT4" s="19"/>
      <c r="BOU4" s="19"/>
      <c r="BOV4" s="19"/>
      <c r="BOW4" s="19"/>
      <c r="BOX4" s="19"/>
      <c r="BOY4" s="19"/>
      <c r="BOZ4" s="19"/>
      <c r="BPA4" s="19"/>
      <c r="BPB4" s="19"/>
      <c r="BPC4" s="19"/>
      <c r="BPD4" s="19"/>
      <c r="BPE4" s="19"/>
      <c r="BPF4" s="19"/>
      <c r="BPG4" s="19"/>
      <c r="BPH4" s="19"/>
      <c r="BPI4" s="19"/>
      <c r="BPJ4" s="19"/>
      <c r="BPK4" s="19"/>
      <c r="BPL4" s="19"/>
      <c r="BPM4" s="19"/>
      <c r="BPN4" s="19"/>
      <c r="BPO4" s="19"/>
      <c r="BPP4" s="19"/>
      <c r="BPQ4" s="19"/>
      <c r="BPR4" s="19"/>
      <c r="BPS4" s="19"/>
      <c r="BPT4" s="19"/>
      <c r="BPU4" s="19"/>
      <c r="BPV4" s="19"/>
      <c r="BPW4" s="19"/>
      <c r="BPX4" s="19"/>
      <c r="BPY4" s="19"/>
      <c r="BPZ4" s="19"/>
      <c r="BQA4" s="19"/>
      <c r="BQB4" s="19"/>
      <c r="BQC4" s="19"/>
      <c r="BQD4" s="19"/>
      <c r="BQE4" s="19"/>
      <c r="BQF4" s="19"/>
      <c r="BQG4" s="19"/>
      <c r="BQH4" s="19"/>
      <c r="BQI4" s="19"/>
      <c r="BQJ4" s="19"/>
      <c r="BQK4" s="19"/>
      <c r="BQL4" s="19"/>
      <c r="BQM4" s="19"/>
      <c r="BQN4" s="19"/>
      <c r="BQO4" s="19"/>
      <c r="BQP4" s="19"/>
      <c r="BQQ4" s="19"/>
      <c r="BQR4" s="19"/>
      <c r="BQS4" s="19"/>
      <c r="BQT4" s="19"/>
      <c r="BQU4" s="19"/>
      <c r="BQV4" s="19"/>
      <c r="BQW4" s="19"/>
      <c r="BQX4" s="19"/>
      <c r="BQY4" s="19"/>
      <c r="BQZ4" s="19"/>
      <c r="BRA4" s="19"/>
      <c r="BRB4" s="19"/>
      <c r="BRC4" s="19"/>
      <c r="BRD4" s="19"/>
      <c r="BRE4" s="19"/>
      <c r="BRF4" s="19"/>
      <c r="BRG4" s="19"/>
      <c r="BRH4" s="19"/>
      <c r="BRI4" s="19"/>
      <c r="BRJ4" s="19"/>
      <c r="BRK4" s="19"/>
      <c r="BRL4" s="19"/>
      <c r="BRM4" s="19"/>
      <c r="BRN4" s="19"/>
      <c r="BRO4" s="19"/>
      <c r="BRP4" s="19"/>
      <c r="BRQ4" s="19"/>
      <c r="BRR4" s="19"/>
      <c r="BRS4" s="19"/>
      <c r="BRT4" s="19"/>
      <c r="BRU4" s="19"/>
      <c r="BRV4" s="19"/>
      <c r="BRW4" s="19"/>
      <c r="BRX4" s="19"/>
      <c r="BRY4" s="19"/>
      <c r="BRZ4" s="19"/>
      <c r="BSA4" s="19"/>
      <c r="BSB4" s="19"/>
      <c r="BSC4" s="19"/>
      <c r="BSD4" s="19"/>
      <c r="BSE4" s="19"/>
      <c r="BSF4" s="19"/>
      <c r="BSG4" s="19"/>
      <c r="BSH4" s="19"/>
      <c r="BSI4" s="19"/>
      <c r="BSJ4" s="19"/>
      <c r="BSK4" s="19"/>
      <c r="BSL4" s="19"/>
      <c r="BSM4" s="19"/>
      <c r="BSN4" s="19"/>
      <c r="BSO4" s="19"/>
      <c r="BSP4" s="19"/>
      <c r="BSQ4" s="19"/>
      <c r="BSR4" s="19"/>
      <c r="BSS4" s="19"/>
      <c r="BST4" s="19"/>
      <c r="BSU4" s="19"/>
      <c r="BSV4" s="19"/>
      <c r="BSW4" s="19"/>
      <c r="BSX4" s="19"/>
      <c r="BSY4" s="19"/>
      <c r="BSZ4" s="19"/>
      <c r="BTA4" s="19"/>
      <c r="BTB4" s="19"/>
      <c r="BTC4" s="19"/>
      <c r="BTD4" s="19"/>
      <c r="BTE4" s="19"/>
      <c r="BTF4" s="19"/>
      <c r="BTG4" s="19"/>
      <c r="BTH4" s="19"/>
      <c r="BTI4" s="19"/>
      <c r="BTJ4" s="19"/>
      <c r="BTK4" s="19"/>
      <c r="BTL4" s="19"/>
      <c r="BTM4" s="19"/>
      <c r="BTN4" s="19"/>
      <c r="BTO4" s="19"/>
      <c r="BTP4" s="19"/>
      <c r="BTQ4" s="19"/>
      <c r="BTR4" s="19"/>
      <c r="BTS4" s="19"/>
      <c r="BTT4" s="19"/>
      <c r="BTU4" s="19"/>
      <c r="BTV4" s="19"/>
      <c r="BTW4" s="19"/>
      <c r="BTX4" s="19"/>
      <c r="BTY4" s="19"/>
      <c r="BTZ4" s="19"/>
      <c r="BUA4" s="19"/>
      <c r="BUB4" s="19"/>
      <c r="BUC4" s="19"/>
      <c r="BUD4" s="19"/>
      <c r="BUE4" s="19"/>
      <c r="BUF4" s="19"/>
      <c r="BUG4" s="19"/>
      <c r="BUH4" s="19"/>
      <c r="BUI4" s="19"/>
      <c r="BUJ4" s="19"/>
      <c r="BUK4" s="19"/>
      <c r="BUL4" s="19"/>
      <c r="BUM4" s="19"/>
      <c r="BUN4" s="19"/>
      <c r="BUO4" s="19"/>
      <c r="BUP4" s="19"/>
      <c r="BUQ4" s="19"/>
      <c r="BUR4" s="19"/>
      <c r="BUS4" s="19"/>
      <c r="BUT4" s="19"/>
      <c r="BUU4" s="19"/>
      <c r="BUV4" s="19"/>
      <c r="BUW4" s="19"/>
      <c r="BUX4" s="19"/>
      <c r="BUY4" s="19"/>
      <c r="BUZ4" s="19"/>
      <c r="BVA4" s="19"/>
      <c r="BVB4" s="19"/>
      <c r="BVC4" s="19"/>
      <c r="BVD4" s="19"/>
      <c r="BVE4" s="19"/>
      <c r="BVF4" s="19"/>
      <c r="BVG4" s="19"/>
      <c r="BVH4" s="19"/>
      <c r="BVI4" s="19"/>
      <c r="BVJ4" s="19"/>
      <c r="BVK4" s="19"/>
      <c r="BVL4" s="19"/>
      <c r="BVM4" s="19"/>
      <c r="BVN4" s="19"/>
      <c r="BVO4" s="19"/>
      <c r="BVP4" s="19"/>
      <c r="BVQ4" s="19"/>
      <c r="BVR4" s="19"/>
      <c r="BVS4" s="19"/>
      <c r="BVT4" s="19"/>
      <c r="BVU4" s="19"/>
      <c r="BVV4" s="19"/>
      <c r="BVW4" s="19"/>
      <c r="BVX4" s="19"/>
      <c r="BVY4" s="19"/>
      <c r="BVZ4" s="19"/>
      <c r="BWA4" s="19"/>
      <c r="BWB4" s="19"/>
      <c r="BWC4" s="19"/>
      <c r="BWD4" s="19"/>
      <c r="BWE4" s="19"/>
      <c r="BWF4" s="19"/>
      <c r="BWG4" s="19"/>
      <c r="BWH4" s="19"/>
      <c r="BWI4" s="19"/>
      <c r="BWJ4" s="19"/>
      <c r="BWK4" s="19"/>
      <c r="BWL4" s="19"/>
      <c r="BWM4" s="19"/>
      <c r="BWN4" s="19"/>
      <c r="BWO4" s="19"/>
      <c r="BWP4" s="19"/>
      <c r="BWQ4" s="19"/>
      <c r="BWR4" s="19"/>
      <c r="BWS4" s="19"/>
      <c r="BWT4" s="19"/>
      <c r="BWU4" s="19"/>
      <c r="BWV4" s="19"/>
      <c r="BWW4" s="19"/>
      <c r="BWX4" s="19"/>
      <c r="BWY4" s="19"/>
      <c r="BWZ4" s="19"/>
      <c r="BXA4" s="19"/>
      <c r="BXB4" s="19"/>
      <c r="BXC4" s="19"/>
      <c r="BXD4" s="19"/>
      <c r="BXE4" s="19"/>
      <c r="BXF4" s="19"/>
      <c r="BXG4" s="19"/>
      <c r="BXH4" s="19"/>
      <c r="BXI4" s="19"/>
      <c r="BXJ4" s="19"/>
      <c r="BXK4" s="19"/>
      <c r="BXL4" s="19"/>
      <c r="BXM4" s="19"/>
      <c r="BXN4" s="19"/>
      <c r="BXO4" s="19"/>
      <c r="BXP4" s="19"/>
      <c r="BXQ4" s="19"/>
      <c r="BXR4" s="19"/>
      <c r="BXS4" s="19"/>
      <c r="BXT4" s="19"/>
      <c r="BXU4" s="19"/>
      <c r="BXV4" s="19"/>
      <c r="BXW4" s="19"/>
      <c r="BXX4" s="19"/>
      <c r="BXY4" s="19"/>
      <c r="BXZ4" s="19"/>
      <c r="BYA4" s="19"/>
      <c r="BYB4" s="19"/>
      <c r="BYC4" s="19"/>
      <c r="BYD4" s="19"/>
      <c r="BYE4" s="19"/>
      <c r="BYF4" s="19"/>
      <c r="BYG4" s="19"/>
      <c r="BYH4" s="19"/>
      <c r="BYI4" s="19"/>
      <c r="BYJ4" s="19"/>
      <c r="BYK4" s="19"/>
      <c r="BYL4" s="19"/>
      <c r="BYM4" s="19"/>
      <c r="BYN4" s="19"/>
      <c r="BYO4" s="19"/>
      <c r="BYP4" s="19"/>
      <c r="BYQ4" s="19"/>
      <c r="BYR4" s="19"/>
      <c r="BYS4" s="19"/>
      <c r="BYT4" s="19"/>
      <c r="BYU4" s="19"/>
      <c r="BYV4" s="19"/>
      <c r="BYW4" s="19"/>
      <c r="BYX4" s="19"/>
      <c r="BYY4" s="19"/>
      <c r="BYZ4" s="19"/>
      <c r="BZA4" s="19"/>
      <c r="BZB4" s="19"/>
      <c r="BZC4" s="19"/>
      <c r="BZD4" s="19"/>
      <c r="BZE4" s="19"/>
      <c r="BZF4" s="19"/>
      <c r="BZG4" s="19"/>
      <c r="BZH4" s="19"/>
      <c r="BZI4" s="19"/>
      <c r="BZJ4" s="19"/>
      <c r="BZK4" s="19"/>
      <c r="BZL4" s="19"/>
      <c r="BZM4" s="19"/>
      <c r="BZN4" s="19"/>
      <c r="BZO4" s="19"/>
      <c r="BZP4" s="19"/>
      <c r="BZQ4" s="19"/>
      <c r="BZR4" s="19"/>
      <c r="BZS4" s="19"/>
      <c r="BZT4" s="19"/>
      <c r="BZU4" s="19"/>
      <c r="BZV4" s="19"/>
      <c r="BZW4" s="19"/>
      <c r="BZX4" s="19"/>
      <c r="BZY4" s="19"/>
      <c r="BZZ4" s="19"/>
      <c r="CAA4" s="19"/>
      <c r="CAB4" s="19"/>
      <c r="CAC4" s="19"/>
      <c r="CAD4" s="19"/>
      <c r="CAE4" s="19"/>
      <c r="CAF4" s="19"/>
      <c r="CAG4" s="19"/>
      <c r="CAH4" s="19"/>
      <c r="CAI4" s="19"/>
      <c r="CAJ4" s="19"/>
      <c r="CAK4" s="19"/>
      <c r="CAL4" s="19"/>
      <c r="CAM4" s="19"/>
      <c r="CAN4" s="19"/>
      <c r="CAO4" s="19"/>
      <c r="CAP4" s="19"/>
      <c r="CAQ4" s="19"/>
      <c r="CAR4" s="19"/>
      <c r="CAS4" s="19"/>
      <c r="CAT4" s="19"/>
      <c r="CAU4" s="19"/>
      <c r="CAV4" s="19"/>
      <c r="CAW4" s="19"/>
      <c r="CAX4" s="19"/>
      <c r="CAY4" s="19"/>
      <c r="CAZ4" s="19"/>
      <c r="CBA4" s="19"/>
      <c r="CBB4" s="19"/>
      <c r="CBC4" s="19"/>
      <c r="CBD4" s="19"/>
      <c r="CBE4" s="19"/>
      <c r="CBF4" s="19"/>
      <c r="CBG4" s="19"/>
      <c r="CBH4" s="19"/>
      <c r="CBI4" s="19"/>
      <c r="CBJ4" s="19"/>
      <c r="CBK4" s="19"/>
      <c r="CBL4" s="19"/>
      <c r="CBM4" s="19"/>
      <c r="CBN4" s="19"/>
      <c r="CBO4" s="19"/>
      <c r="CBP4" s="19"/>
      <c r="CBQ4" s="19"/>
      <c r="CBR4" s="19"/>
      <c r="CBS4" s="19"/>
      <c r="CBT4" s="19"/>
      <c r="CBU4" s="19"/>
      <c r="CBV4" s="19"/>
      <c r="CBW4" s="19"/>
      <c r="CBX4" s="19"/>
      <c r="CBY4" s="19"/>
      <c r="CBZ4" s="19"/>
      <c r="CCA4" s="19"/>
      <c r="CCB4" s="19"/>
      <c r="CCC4" s="19"/>
      <c r="CCD4" s="19"/>
      <c r="CCE4" s="19"/>
      <c r="CCF4" s="19"/>
      <c r="CCG4" s="19"/>
      <c r="CCH4" s="19"/>
      <c r="CCI4" s="19"/>
      <c r="CCJ4" s="19"/>
      <c r="CCK4" s="19"/>
      <c r="CCL4" s="19"/>
      <c r="CCM4" s="19"/>
      <c r="CCN4" s="19"/>
      <c r="CCO4" s="19"/>
      <c r="CCP4" s="19"/>
      <c r="CCQ4" s="19"/>
      <c r="CCR4" s="19"/>
      <c r="CCS4" s="19"/>
      <c r="CCT4" s="19"/>
      <c r="CCU4" s="19"/>
      <c r="CCV4" s="19"/>
      <c r="CCW4" s="19"/>
      <c r="CCX4" s="19"/>
      <c r="CCY4" s="19"/>
      <c r="CCZ4" s="19"/>
      <c r="CDA4" s="19"/>
      <c r="CDB4" s="19"/>
      <c r="CDC4" s="19"/>
      <c r="CDD4" s="19"/>
      <c r="CDE4" s="19"/>
      <c r="CDF4" s="19"/>
      <c r="CDG4" s="19"/>
      <c r="CDH4" s="19"/>
      <c r="CDI4" s="19"/>
      <c r="CDJ4" s="19"/>
      <c r="CDK4" s="19"/>
      <c r="CDL4" s="19"/>
      <c r="CDM4" s="19"/>
      <c r="CDN4" s="19"/>
      <c r="CDO4" s="19"/>
      <c r="CDP4" s="19"/>
      <c r="CDQ4" s="19"/>
      <c r="CDR4" s="19"/>
      <c r="CDS4" s="19"/>
      <c r="CDT4" s="19"/>
      <c r="CDU4" s="19"/>
      <c r="CDV4" s="19"/>
      <c r="CDW4" s="19"/>
      <c r="CDX4" s="19"/>
      <c r="CDY4" s="19"/>
      <c r="CDZ4" s="19"/>
      <c r="CEA4" s="19"/>
      <c r="CEB4" s="19"/>
      <c r="CEC4" s="19"/>
      <c r="CED4" s="19"/>
      <c r="CEE4" s="19"/>
      <c r="CEF4" s="19"/>
      <c r="CEG4" s="19"/>
      <c r="CEH4" s="19"/>
      <c r="CEI4" s="19"/>
      <c r="CEJ4" s="19"/>
      <c r="CEK4" s="19"/>
      <c r="CEL4" s="19"/>
      <c r="CEM4" s="19"/>
      <c r="CEN4" s="19"/>
      <c r="CEO4" s="19"/>
      <c r="CEP4" s="19"/>
      <c r="CEQ4" s="19"/>
      <c r="CER4" s="19"/>
      <c r="CES4" s="19"/>
      <c r="CET4" s="19"/>
      <c r="CEU4" s="19"/>
      <c r="CEV4" s="19"/>
      <c r="CEW4" s="19"/>
      <c r="CEX4" s="19"/>
      <c r="CEY4" s="19"/>
      <c r="CEZ4" s="19"/>
      <c r="CFA4" s="19"/>
      <c r="CFB4" s="19"/>
      <c r="CFC4" s="19"/>
      <c r="CFD4" s="19"/>
      <c r="CFE4" s="19"/>
      <c r="CFF4" s="19"/>
      <c r="CFG4" s="19"/>
      <c r="CFH4" s="19"/>
      <c r="CFI4" s="19"/>
      <c r="CFJ4" s="19"/>
      <c r="CFK4" s="19"/>
      <c r="CFL4" s="19"/>
      <c r="CFM4" s="19"/>
      <c r="CFN4" s="19"/>
      <c r="CFO4" s="19"/>
      <c r="CFP4" s="19"/>
      <c r="CFQ4" s="19"/>
      <c r="CFR4" s="19"/>
      <c r="CFS4" s="19"/>
      <c r="CFT4" s="19"/>
      <c r="CFU4" s="19"/>
      <c r="CFV4" s="19"/>
      <c r="CFW4" s="19"/>
      <c r="CFX4" s="19"/>
      <c r="CFY4" s="19"/>
      <c r="CFZ4" s="19"/>
      <c r="CGA4" s="19"/>
      <c r="CGB4" s="19"/>
      <c r="CGC4" s="19"/>
      <c r="CGD4" s="19"/>
      <c r="CGE4" s="19"/>
      <c r="CGF4" s="19"/>
      <c r="CGG4" s="19"/>
      <c r="CGH4" s="19"/>
      <c r="CGI4" s="19"/>
      <c r="CGJ4" s="19"/>
      <c r="CGK4" s="19"/>
      <c r="CGL4" s="19"/>
      <c r="CGM4" s="19"/>
      <c r="CGN4" s="19"/>
      <c r="CGO4" s="19"/>
      <c r="CGP4" s="19"/>
      <c r="CGQ4" s="19"/>
      <c r="CGR4" s="19"/>
      <c r="CGS4" s="19"/>
      <c r="CGT4" s="19"/>
      <c r="CGU4" s="19"/>
      <c r="CGV4" s="19"/>
      <c r="CGW4" s="19"/>
      <c r="CGX4" s="19"/>
      <c r="CGY4" s="19"/>
      <c r="CGZ4" s="19"/>
      <c r="CHA4" s="19"/>
      <c r="CHB4" s="19"/>
      <c r="CHC4" s="19"/>
      <c r="CHD4" s="19"/>
      <c r="CHE4" s="19"/>
      <c r="CHF4" s="19"/>
      <c r="CHG4" s="19"/>
      <c r="CHH4" s="19"/>
      <c r="CHI4" s="19"/>
      <c r="CHJ4" s="19"/>
      <c r="CHK4" s="19"/>
      <c r="CHL4" s="19"/>
      <c r="CHM4" s="19"/>
      <c r="CHN4" s="19"/>
      <c r="CHO4" s="19"/>
      <c r="CHP4" s="19"/>
      <c r="CHQ4" s="19"/>
      <c r="CHR4" s="19"/>
      <c r="CHS4" s="19"/>
      <c r="CHT4" s="19"/>
      <c r="CHU4" s="19"/>
      <c r="CHV4" s="19"/>
      <c r="CHW4" s="19"/>
      <c r="CHX4" s="19"/>
      <c r="CHY4" s="19"/>
      <c r="CHZ4" s="19"/>
      <c r="CIA4" s="19"/>
      <c r="CIB4" s="19"/>
      <c r="CIC4" s="19"/>
      <c r="CID4" s="19"/>
      <c r="CIE4" s="19"/>
      <c r="CIF4" s="19"/>
      <c r="CIG4" s="19"/>
      <c r="CIH4" s="19"/>
      <c r="CII4" s="19"/>
      <c r="CIJ4" s="19"/>
      <c r="CIK4" s="19"/>
      <c r="CIL4" s="19"/>
      <c r="CIM4" s="19"/>
      <c r="CIN4" s="19"/>
      <c r="CIO4" s="19"/>
      <c r="CIP4" s="19"/>
      <c r="CIQ4" s="19"/>
      <c r="CIR4" s="19"/>
      <c r="CIS4" s="19"/>
      <c r="CIT4" s="19"/>
      <c r="CIU4" s="19"/>
      <c r="CIV4" s="19"/>
      <c r="CIW4" s="19"/>
      <c r="CIX4" s="19"/>
      <c r="CIY4" s="19"/>
      <c r="CIZ4" s="19"/>
      <c r="CJA4" s="19"/>
      <c r="CJB4" s="19"/>
      <c r="CJC4" s="19"/>
      <c r="CJD4" s="19"/>
      <c r="CJE4" s="19"/>
      <c r="CJF4" s="19"/>
      <c r="CJG4" s="19"/>
      <c r="CJH4" s="19"/>
      <c r="CJI4" s="19"/>
      <c r="CJJ4" s="19"/>
      <c r="CJK4" s="19"/>
      <c r="CJL4" s="19"/>
      <c r="CJM4" s="19"/>
      <c r="CJN4" s="19"/>
      <c r="CJO4" s="19"/>
      <c r="CJP4" s="19"/>
      <c r="CJQ4" s="19"/>
      <c r="CJR4" s="19"/>
      <c r="CJS4" s="19"/>
      <c r="CJT4" s="19"/>
      <c r="CJU4" s="19"/>
      <c r="CJV4" s="19"/>
      <c r="CJW4" s="19"/>
      <c r="CJX4" s="19"/>
      <c r="CJY4" s="19"/>
      <c r="CJZ4" s="19"/>
      <c r="CKA4" s="19"/>
      <c r="CKB4" s="19"/>
      <c r="CKC4" s="19"/>
      <c r="CKD4" s="19"/>
      <c r="CKE4" s="19"/>
      <c r="CKF4" s="19"/>
      <c r="CKG4" s="19"/>
      <c r="CKH4" s="19"/>
      <c r="CKI4" s="19"/>
      <c r="CKJ4" s="19"/>
      <c r="CKK4" s="19"/>
      <c r="CKL4" s="19"/>
      <c r="CKM4" s="19"/>
      <c r="CKN4" s="19"/>
      <c r="CKO4" s="19"/>
      <c r="CKP4" s="19"/>
      <c r="CKQ4" s="19"/>
      <c r="CKR4" s="19"/>
      <c r="CKS4" s="19"/>
      <c r="CKT4" s="19"/>
      <c r="CKU4" s="19"/>
      <c r="CKV4" s="19"/>
      <c r="CKW4" s="19"/>
      <c r="CKX4" s="19"/>
      <c r="CKY4" s="19"/>
      <c r="CKZ4" s="19"/>
      <c r="CLA4" s="19"/>
      <c r="CLB4" s="19"/>
      <c r="CLC4" s="19"/>
      <c r="CLD4" s="19"/>
      <c r="CLE4" s="19"/>
      <c r="CLF4" s="19"/>
      <c r="CLG4" s="19"/>
      <c r="CLH4" s="19"/>
      <c r="CLI4" s="19"/>
      <c r="CLJ4" s="19"/>
      <c r="CLK4" s="19"/>
      <c r="CLL4" s="19"/>
      <c r="CLM4" s="19"/>
      <c r="CLN4" s="19"/>
      <c r="CLO4" s="19"/>
      <c r="CLP4" s="19"/>
      <c r="CLQ4" s="19"/>
      <c r="CLR4" s="19"/>
      <c r="CLS4" s="19"/>
      <c r="CLT4" s="19"/>
      <c r="CLU4" s="19"/>
      <c r="CLV4" s="19"/>
      <c r="CLW4" s="19"/>
      <c r="CLX4" s="19"/>
      <c r="CLY4" s="19"/>
      <c r="CLZ4" s="19"/>
      <c r="CMA4" s="19"/>
      <c r="CMB4" s="19"/>
      <c r="CMC4" s="19"/>
      <c r="CMD4" s="19"/>
      <c r="CME4" s="19"/>
      <c r="CMF4" s="19"/>
      <c r="CMG4" s="19"/>
      <c r="CMH4" s="19"/>
      <c r="CMI4" s="19"/>
      <c r="CMJ4" s="19"/>
      <c r="CMK4" s="19"/>
      <c r="CML4" s="19"/>
      <c r="CMM4" s="19"/>
      <c r="CMN4" s="19"/>
      <c r="CMO4" s="19"/>
      <c r="CMP4" s="19"/>
      <c r="CMQ4" s="19"/>
      <c r="CMR4" s="19"/>
      <c r="CMS4" s="19"/>
      <c r="CMT4" s="19"/>
      <c r="CMU4" s="19"/>
      <c r="CMV4" s="19"/>
      <c r="CMW4" s="19"/>
      <c r="CMX4" s="19"/>
      <c r="CMY4" s="19"/>
      <c r="CMZ4" s="19"/>
      <c r="CNA4" s="19"/>
      <c r="CNB4" s="19"/>
      <c r="CNC4" s="19"/>
      <c r="CND4" s="19"/>
      <c r="CNE4" s="19"/>
      <c r="CNF4" s="19"/>
      <c r="CNG4" s="19"/>
      <c r="CNH4" s="19"/>
      <c r="CNI4" s="19"/>
      <c r="CNJ4" s="19"/>
      <c r="CNK4" s="19"/>
      <c r="CNL4" s="19"/>
      <c r="CNM4" s="19"/>
      <c r="CNN4" s="19"/>
      <c r="CNO4" s="19"/>
      <c r="CNP4" s="19"/>
      <c r="CNQ4" s="19"/>
      <c r="CNR4" s="19"/>
      <c r="CNS4" s="19"/>
      <c r="CNT4" s="19"/>
      <c r="CNU4" s="19"/>
      <c r="CNV4" s="19"/>
      <c r="CNW4" s="19"/>
      <c r="CNX4" s="19"/>
      <c r="CNY4" s="19"/>
      <c r="CNZ4" s="19"/>
      <c r="COA4" s="19"/>
      <c r="COB4" s="19"/>
      <c r="COC4" s="19"/>
      <c r="COD4" s="19"/>
      <c r="COE4" s="19"/>
      <c r="COF4" s="19"/>
      <c r="COG4" s="19"/>
      <c r="COH4" s="19"/>
      <c r="COI4" s="19"/>
      <c r="COJ4" s="19"/>
      <c r="COK4" s="19"/>
      <c r="COL4" s="19"/>
      <c r="COM4" s="19"/>
      <c r="CON4" s="19"/>
      <c r="COO4" s="19"/>
      <c r="COP4" s="19"/>
      <c r="COQ4" s="19"/>
      <c r="COR4" s="19"/>
      <c r="COS4" s="19"/>
      <c r="COT4" s="19"/>
      <c r="COU4" s="19"/>
      <c r="COV4" s="19"/>
      <c r="COW4" s="19"/>
      <c r="COX4" s="19"/>
      <c r="COY4" s="19"/>
      <c r="COZ4" s="19"/>
      <c r="CPA4" s="19"/>
      <c r="CPB4" s="19"/>
      <c r="CPC4" s="19"/>
      <c r="CPD4" s="19"/>
      <c r="CPE4" s="19"/>
      <c r="CPF4" s="19"/>
      <c r="CPG4" s="19"/>
      <c r="CPH4" s="19"/>
      <c r="CPI4" s="19"/>
      <c r="CPJ4" s="19"/>
      <c r="CPK4" s="19"/>
      <c r="CPL4" s="19"/>
      <c r="CPM4" s="19"/>
      <c r="CPN4" s="19"/>
      <c r="CPO4" s="19"/>
      <c r="CPP4" s="19"/>
      <c r="CPQ4" s="19"/>
      <c r="CPR4" s="19"/>
      <c r="CPS4" s="19"/>
      <c r="CPT4" s="19"/>
      <c r="CPU4" s="19"/>
      <c r="CPV4" s="19"/>
      <c r="CPW4" s="19"/>
      <c r="CPX4" s="19"/>
      <c r="CPY4" s="19"/>
      <c r="CPZ4" s="19"/>
      <c r="CQA4" s="19"/>
      <c r="CQB4" s="19"/>
      <c r="CQC4" s="19"/>
      <c r="CQD4" s="19"/>
      <c r="CQE4" s="19"/>
      <c r="CQF4" s="19"/>
      <c r="CQG4" s="19"/>
      <c r="CQH4" s="19"/>
      <c r="CQI4" s="19"/>
      <c r="CQJ4" s="19"/>
      <c r="CQK4" s="19"/>
      <c r="CQL4" s="19"/>
      <c r="CQM4" s="19"/>
      <c r="CQN4" s="19"/>
      <c r="CQO4" s="19"/>
      <c r="CQP4" s="19"/>
      <c r="CQQ4" s="19"/>
      <c r="CQR4" s="19"/>
      <c r="CQS4" s="19"/>
      <c r="CQT4" s="19"/>
      <c r="CQU4" s="19"/>
      <c r="CQV4" s="19"/>
      <c r="CQW4" s="19"/>
      <c r="CQX4" s="19"/>
      <c r="CQY4" s="19"/>
      <c r="CQZ4" s="19"/>
      <c r="CRA4" s="19"/>
      <c r="CRB4" s="19"/>
      <c r="CRC4" s="19"/>
      <c r="CRD4" s="19"/>
      <c r="CRE4" s="19"/>
      <c r="CRF4" s="19"/>
      <c r="CRG4" s="19"/>
      <c r="CRH4" s="19"/>
      <c r="CRI4" s="19"/>
      <c r="CRJ4" s="19"/>
      <c r="CRK4" s="19"/>
      <c r="CRL4" s="19"/>
      <c r="CRM4" s="19"/>
      <c r="CRN4" s="19"/>
      <c r="CRO4" s="19"/>
      <c r="CRP4" s="19"/>
      <c r="CRQ4" s="19"/>
      <c r="CRR4" s="19"/>
      <c r="CRS4" s="19"/>
      <c r="CRT4" s="19"/>
      <c r="CRU4" s="19"/>
      <c r="CRV4" s="19"/>
      <c r="CRW4" s="19"/>
      <c r="CRX4" s="19"/>
      <c r="CRY4" s="19"/>
      <c r="CRZ4" s="19"/>
      <c r="CSA4" s="19"/>
      <c r="CSB4" s="19"/>
      <c r="CSC4" s="19"/>
      <c r="CSD4" s="19"/>
      <c r="CSE4" s="19"/>
      <c r="CSF4" s="19"/>
      <c r="CSG4" s="19"/>
      <c r="CSH4" s="19"/>
      <c r="CSI4" s="19"/>
      <c r="CSJ4" s="19"/>
      <c r="CSK4" s="19"/>
      <c r="CSL4" s="19"/>
      <c r="CSM4" s="19"/>
      <c r="CSN4" s="19"/>
      <c r="CSO4" s="19"/>
      <c r="CSP4" s="19"/>
      <c r="CSQ4" s="19"/>
      <c r="CSR4" s="19"/>
      <c r="CSS4" s="19"/>
      <c r="CST4" s="19"/>
      <c r="CSU4" s="19"/>
      <c r="CSV4" s="19"/>
      <c r="CSW4" s="19"/>
      <c r="CSX4" s="19"/>
      <c r="CSY4" s="19"/>
      <c r="CSZ4" s="19"/>
      <c r="CTA4" s="19"/>
      <c r="CTB4" s="19"/>
      <c r="CTC4" s="19"/>
      <c r="CTD4" s="19"/>
      <c r="CTE4" s="19"/>
      <c r="CTF4" s="19"/>
      <c r="CTG4" s="19"/>
      <c r="CTH4" s="19"/>
      <c r="CTI4" s="19"/>
      <c r="CTJ4" s="19"/>
      <c r="CTK4" s="19"/>
      <c r="CTL4" s="19"/>
      <c r="CTM4" s="19"/>
      <c r="CTN4" s="19"/>
      <c r="CTO4" s="19"/>
      <c r="CTP4" s="19"/>
      <c r="CTQ4" s="19"/>
      <c r="CTR4" s="19"/>
      <c r="CTS4" s="19"/>
      <c r="CTT4" s="19"/>
      <c r="CTU4" s="19"/>
      <c r="CTV4" s="19"/>
      <c r="CTW4" s="19"/>
      <c r="CTX4" s="19"/>
      <c r="CTY4" s="19"/>
      <c r="CTZ4" s="19"/>
      <c r="CUA4" s="19"/>
      <c r="CUB4" s="19"/>
      <c r="CUC4" s="19"/>
      <c r="CUD4" s="19"/>
      <c r="CUE4" s="19"/>
      <c r="CUF4" s="19"/>
      <c r="CUG4" s="19"/>
      <c r="CUH4" s="19"/>
      <c r="CUI4" s="19"/>
      <c r="CUJ4" s="19"/>
      <c r="CUK4" s="19"/>
      <c r="CUL4" s="19"/>
      <c r="CUM4" s="19"/>
      <c r="CUN4" s="19"/>
      <c r="CUO4" s="19"/>
      <c r="CUP4" s="19"/>
      <c r="CUQ4" s="19"/>
      <c r="CUR4" s="19"/>
      <c r="CUS4" s="19"/>
      <c r="CUT4" s="19"/>
      <c r="CUU4" s="19"/>
      <c r="CUV4" s="19"/>
      <c r="CUW4" s="19"/>
      <c r="CUX4" s="19"/>
      <c r="CUY4" s="19"/>
      <c r="CUZ4" s="19"/>
      <c r="CVA4" s="19"/>
      <c r="CVB4" s="19"/>
      <c r="CVC4" s="19"/>
      <c r="CVD4" s="19"/>
      <c r="CVE4" s="19"/>
      <c r="CVF4" s="19"/>
      <c r="CVG4" s="19"/>
      <c r="CVH4" s="19"/>
      <c r="CVI4" s="19"/>
      <c r="CVJ4" s="19"/>
      <c r="CVK4" s="19"/>
      <c r="CVL4" s="19"/>
      <c r="CVM4" s="19"/>
      <c r="CVN4" s="19"/>
      <c r="CVO4" s="19"/>
      <c r="CVP4" s="19"/>
      <c r="CVQ4" s="19"/>
      <c r="CVR4" s="19"/>
      <c r="CVS4" s="19"/>
      <c r="CVT4" s="19"/>
      <c r="CVU4" s="19"/>
      <c r="CVV4" s="19"/>
      <c r="CVW4" s="19"/>
      <c r="CVX4" s="19"/>
      <c r="CVY4" s="19"/>
      <c r="CVZ4" s="19"/>
      <c r="CWA4" s="19"/>
      <c r="CWB4" s="19"/>
      <c r="CWC4" s="19"/>
      <c r="CWD4" s="19"/>
      <c r="CWE4" s="19"/>
      <c r="CWF4" s="19"/>
      <c r="CWG4" s="19"/>
      <c r="CWH4" s="19"/>
      <c r="CWI4" s="19"/>
      <c r="CWJ4" s="19"/>
      <c r="CWK4" s="19"/>
      <c r="CWL4" s="19"/>
      <c r="CWM4" s="19"/>
      <c r="CWN4" s="19"/>
      <c r="CWO4" s="19"/>
      <c r="CWP4" s="19"/>
      <c r="CWQ4" s="19"/>
      <c r="CWR4" s="19"/>
      <c r="CWS4" s="19"/>
      <c r="CWT4" s="19"/>
      <c r="CWU4" s="19"/>
      <c r="CWV4" s="19"/>
      <c r="CWW4" s="19"/>
      <c r="CWX4" s="19"/>
      <c r="CWY4" s="19"/>
      <c r="CWZ4" s="19"/>
      <c r="CXA4" s="19"/>
      <c r="CXB4" s="19"/>
      <c r="CXC4" s="19"/>
      <c r="CXD4" s="19"/>
      <c r="CXE4" s="19"/>
      <c r="CXF4" s="19"/>
      <c r="CXG4" s="19"/>
      <c r="CXH4" s="19"/>
      <c r="CXI4" s="19"/>
      <c r="CXJ4" s="19"/>
      <c r="CXK4" s="19"/>
      <c r="CXL4" s="19"/>
      <c r="CXM4" s="19"/>
      <c r="CXN4" s="19"/>
      <c r="CXO4" s="19"/>
      <c r="CXP4" s="19"/>
      <c r="CXQ4" s="19"/>
      <c r="CXR4" s="19"/>
      <c r="CXS4" s="19"/>
      <c r="CXT4" s="19"/>
      <c r="CXU4" s="19"/>
      <c r="CXV4" s="19"/>
      <c r="CXW4" s="19"/>
      <c r="CXX4" s="19"/>
      <c r="CXY4" s="19"/>
      <c r="CXZ4" s="19"/>
      <c r="CYA4" s="19"/>
      <c r="CYB4" s="19"/>
      <c r="CYC4" s="19"/>
      <c r="CYD4" s="19"/>
      <c r="CYE4" s="19"/>
      <c r="CYF4" s="19"/>
      <c r="CYG4" s="19"/>
      <c r="CYH4" s="19"/>
      <c r="CYI4" s="19"/>
      <c r="CYJ4" s="19"/>
      <c r="CYK4" s="19"/>
      <c r="CYL4" s="19"/>
      <c r="CYM4" s="19"/>
      <c r="CYN4" s="19"/>
      <c r="CYO4" s="19"/>
      <c r="CYP4" s="19"/>
      <c r="CYQ4" s="19"/>
      <c r="CYR4" s="19"/>
      <c r="CYS4" s="19"/>
      <c r="CYT4" s="19"/>
      <c r="CYU4" s="19"/>
      <c r="CYV4" s="19"/>
      <c r="CYW4" s="19"/>
      <c r="CYX4" s="19"/>
      <c r="CYY4" s="19"/>
      <c r="CYZ4" s="19"/>
      <c r="CZA4" s="19"/>
      <c r="CZB4" s="19"/>
      <c r="CZC4" s="19"/>
      <c r="CZD4" s="19"/>
      <c r="CZE4" s="19"/>
      <c r="CZF4" s="19"/>
      <c r="CZG4" s="19"/>
      <c r="CZH4" s="19"/>
      <c r="CZI4" s="19"/>
      <c r="CZJ4" s="19"/>
      <c r="CZK4" s="19"/>
      <c r="CZL4" s="19"/>
      <c r="CZM4" s="19"/>
      <c r="CZN4" s="19"/>
      <c r="CZO4" s="19"/>
      <c r="CZP4" s="19"/>
      <c r="CZQ4" s="19"/>
      <c r="CZR4" s="19"/>
      <c r="CZS4" s="19"/>
      <c r="CZT4" s="19"/>
      <c r="CZU4" s="19"/>
      <c r="CZV4" s="19"/>
      <c r="CZW4" s="19"/>
      <c r="CZX4" s="19"/>
      <c r="CZY4" s="19"/>
      <c r="CZZ4" s="19"/>
      <c r="DAA4" s="19"/>
      <c r="DAB4" s="19"/>
      <c r="DAC4" s="19"/>
      <c r="DAD4" s="19"/>
      <c r="DAE4" s="19"/>
      <c r="DAF4" s="19"/>
      <c r="DAG4" s="19"/>
      <c r="DAH4" s="19"/>
      <c r="DAI4" s="19"/>
      <c r="DAJ4" s="19"/>
      <c r="DAK4" s="19"/>
      <c r="DAL4" s="19"/>
      <c r="DAM4" s="19"/>
      <c r="DAN4" s="19"/>
      <c r="DAO4" s="19"/>
      <c r="DAP4" s="19"/>
      <c r="DAQ4" s="19"/>
      <c r="DAR4" s="19"/>
      <c r="DAS4" s="19"/>
      <c r="DAT4" s="19"/>
      <c r="DAU4" s="19"/>
      <c r="DAV4" s="19"/>
      <c r="DAW4" s="19"/>
      <c r="DAX4" s="19"/>
      <c r="DAY4" s="19"/>
      <c r="DAZ4" s="19"/>
      <c r="DBA4" s="19"/>
      <c r="DBB4" s="19"/>
      <c r="DBC4" s="19"/>
      <c r="DBD4" s="19"/>
      <c r="DBE4" s="19"/>
      <c r="DBF4" s="19"/>
      <c r="DBG4" s="19"/>
      <c r="DBH4" s="19"/>
      <c r="DBI4" s="19"/>
      <c r="DBJ4" s="19"/>
      <c r="DBK4" s="19"/>
      <c r="DBL4" s="19"/>
      <c r="DBM4" s="19"/>
      <c r="DBN4" s="19"/>
      <c r="DBO4" s="19"/>
      <c r="DBP4" s="19"/>
      <c r="DBQ4" s="19"/>
      <c r="DBR4" s="19"/>
      <c r="DBS4" s="19"/>
      <c r="DBT4" s="19"/>
      <c r="DBU4" s="19"/>
      <c r="DBV4" s="19"/>
      <c r="DBW4" s="19"/>
      <c r="DBX4" s="19"/>
      <c r="DBY4" s="19"/>
      <c r="DBZ4" s="19"/>
      <c r="DCA4" s="19"/>
      <c r="DCB4" s="19"/>
      <c r="DCC4" s="19"/>
      <c r="DCD4" s="19"/>
      <c r="DCE4" s="19"/>
      <c r="DCF4" s="19"/>
      <c r="DCG4" s="19"/>
      <c r="DCH4" s="19"/>
      <c r="DCI4" s="19"/>
      <c r="DCJ4" s="19"/>
      <c r="DCK4" s="19"/>
      <c r="DCL4" s="19"/>
      <c r="DCM4" s="19"/>
      <c r="DCN4" s="19"/>
      <c r="DCO4" s="19"/>
      <c r="DCP4" s="19"/>
      <c r="DCQ4" s="19"/>
      <c r="DCR4" s="19"/>
      <c r="DCS4" s="19"/>
      <c r="DCT4" s="19"/>
      <c r="DCU4" s="19"/>
      <c r="DCV4" s="19"/>
      <c r="DCW4" s="19"/>
      <c r="DCX4" s="19"/>
      <c r="DCY4" s="19"/>
      <c r="DCZ4" s="19"/>
      <c r="DDA4" s="19"/>
      <c r="DDB4" s="19"/>
      <c r="DDC4" s="19"/>
      <c r="DDD4" s="19"/>
      <c r="DDE4" s="19"/>
      <c r="DDF4" s="19"/>
      <c r="DDG4" s="19"/>
      <c r="DDH4" s="19"/>
      <c r="DDI4" s="19"/>
      <c r="DDJ4" s="19"/>
      <c r="DDK4" s="19"/>
      <c r="DDL4" s="19"/>
      <c r="DDM4" s="19"/>
      <c r="DDN4" s="19"/>
      <c r="DDO4" s="19"/>
      <c r="DDP4" s="19"/>
      <c r="DDQ4" s="19"/>
      <c r="DDR4" s="19"/>
      <c r="DDS4" s="19"/>
      <c r="DDT4" s="19"/>
      <c r="DDU4" s="19"/>
      <c r="DDV4" s="19"/>
      <c r="DDW4" s="19"/>
      <c r="DDX4" s="19"/>
      <c r="DDY4" s="19"/>
      <c r="DDZ4" s="19"/>
      <c r="DEA4" s="19"/>
      <c r="DEB4" s="19"/>
      <c r="DEC4" s="19"/>
      <c r="DED4" s="19"/>
      <c r="DEE4" s="19"/>
      <c r="DEF4" s="19"/>
      <c r="DEG4" s="19"/>
      <c r="DEH4" s="19"/>
      <c r="DEI4" s="19"/>
      <c r="DEJ4" s="19"/>
      <c r="DEK4" s="19"/>
      <c r="DEL4" s="19"/>
      <c r="DEM4" s="19"/>
      <c r="DEN4" s="19"/>
      <c r="DEO4" s="19"/>
      <c r="DEP4" s="19"/>
      <c r="DEQ4" s="19"/>
      <c r="DER4" s="19"/>
      <c r="DES4" s="19"/>
      <c r="DET4" s="19"/>
      <c r="DEU4" s="19"/>
      <c r="DEV4" s="19"/>
      <c r="DEW4" s="19"/>
      <c r="DEX4" s="19"/>
      <c r="DEY4" s="19"/>
      <c r="DEZ4" s="19"/>
      <c r="DFA4" s="19"/>
      <c r="DFB4" s="19"/>
      <c r="DFC4" s="19"/>
      <c r="DFD4" s="19"/>
      <c r="DFE4" s="19"/>
      <c r="DFF4" s="19"/>
      <c r="DFG4" s="19"/>
      <c r="DFH4" s="19"/>
      <c r="DFI4" s="19"/>
      <c r="DFJ4" s="19"/>
      <c r="DFK4" s="19"/>
      <c r="DFL4" s="19"/>
      <c r="DFM4" s="19"/>
      <c r="DFN4" s="19"/>
      <c r="DFO4" s="19"/>
      <c r="DFP4" s="19"/>
      <c r="DFQ4" s="19"/>
      <c r="DFR4" s="19"/>
      <c r="DFS4" s="19"/>
      <c r="DFT4" s="19"/>
      <c r="DFU4" s="19"/>
      <c r="DFV4" s="19"/>
      <c r="DFW4" s="19"/>
      <c r="DFX4" s="19"/>
      <c r="DFY4" s="19"/>
      <c r="DFZ4" s="19"/>
      <c r="DGA4" s="19"/>
      <c r="DGB4" s="19"/>
      <c r="DGC4" s="19"/>
      <c r="DGD4" s="19"/>
      <c r="DGE4" s="19"/>
      <c r="DGF4" s="19"/>
      <c r="DGG4" s="19"/>
      <c r="DGH4" s="19"/>
      <c r="DGI4" s="19"/>
      <c r="DGJ4" s="19"/>
      <c r="DGK4" s="19"/>
      <c r="DGL4" s="19"/>
      <c r="DGM4" s="19"/>
      <c r="DGN4" s="19"/>
      <c r="DGO4" s="19"/>
      <c r="DGP4" s="19"/>
      <c r="DGQ4" s="19"/>
      <c r="DGR4" s="19"/>
      <c r="DGS4" s="19"/>
      <c r="DGT4" s="19"/>
      <c r="DGU4" s="19"/>
      <c r="DGV4" s="19"/>
      <c r="DGW4" s="19"/>
      <c r="DGX4" s="19"/>
      <c r="DGY4" s="19"/>
      <c r="DGZ4" s="19"/>
      <c r="DHA4" s="19"/>
      <c r="DHB4" s="19"/>
      <c r="DHC4" s="19"/>
      <c r="DHD4" s="19"/>
      <c r="DHE4" s="19"/>
      <c r="DHF4" s="19"/>
      <c r="DHG4" s="19"/>
      <c r="DHH4" s="19"/>
      <c r="DHI4" s="19"/>
      <c r="DHJ4" s="19"/>
      <c r="DHK4" s="19"/>
      <c r="DHL4" s="19"/>
      <c r="DHM4" s="19"/>
      <c r="DHN4" s="19"/>
      <c r="DHO4" s="19"/>
      <c r="DHP4" s="19"/>
      <c r="DHQ4" s="19"/>
      <c r="DHR4" s="19"/>
      <c r="DHS4" s="19"/>
      <c r="DHT4" s="19"/>
      <c r="DHU4" s="19"/>
      <c r="DHV4" s="19"/>
      <c r="DHW4" s="19"/>
      <c r="DHX4" s="19"/>
      <c r="DHY4" s="19"/>
      <c r="DHZ4" s="19"/>
      <c r="DIA4" s="19"/>
      <c r="DIB4" s="19"/>
      <c r="DIC4" s="19"/>
      <c r="DID4" s="19"/>
      <c r="DIE4" s="19"/>
      <c r="DIF4" s="19"/>
      <c r="DIG4" s="19"/>
      <c r="DIH4" s="19"/>
      <c r="DII4" s="19"/>
      <c r="DIJ4" s="19"/>
      <c r="DIK4" s="19"/>
      <c r="DIL4" s="19"/>
      <c r="DIM4" s="19"/>
      <c r="DIN4" s="19"/>
      <c r="DIO4" s="19"/>
      <c r="DIP4" s="19"/>
      <c r="DIQ4" s="19"/>
      <c r="DIR4" s="19"/>
      <c r="DIS4" s="19"/>
      <c r="DIT4" s="19"/>
      <c r="DIU4" s="19"/>
      <c r="DIV4" s="19"/>
      <c r="DIW4" s="19"/>
      <c r="DIX4" s="19"/>
      <c r="DIY4" s="19"/>
      <c r="DIZ4" s="19"/>
      <c r="DJA4" s="19"/>
      <c r="DJB4" s="19"/>
      <c r="DJC4" s="19"/>
      <c r="DJD4" s="19"/>
      <c r="DJE4" s="19"/>
      <c r="DJF4" s="19"/>
      <c r="DJG4" s="19"/>
      <c r="DJH4" s="19"/>
      <c r="DJI4" s="19"/>
      <c r="DJJ4" s="19"/>
      <c r="DJK4" s="19"/>
      <c r="DJL4" s="19"/>
      <c r="DJM4" s="19"/>
      <c r="DJN4" s="19"/>
      <c r="DJO4" s="19"/>
      <c r="DJP4" s="19"/>
      <c r="DJQ4" s="19"/>
      <c r="DJR4" s="19"/>
      <c r="DJS4" s="19"/>
      <c r="DJT4" s="19"/>
      <c r="DJU4" s="19"/>
      <c r="DJV4" s="19"/>
      <c r="DJW4" s="19"/>
      <c r="DJX4" s="19"/>
      <c r="DJY4" s="19"/>
      <c r="DJZ4" s="19"/>
      <c r="DKA4" s="19"/>
      <c r="DKB4" s="19"/>
      <c r="DKC4" s="19"/>
      <c r="DKD4" s="19"/>
      <c r="DKE4" s="19"/>
      <c r="DKF4" s="19"/>
      <c r="DKG4" s="19"/>
      <c r="DKH4" s="19"/>
      <c r="DKI4" s="19"/>
      <c r="DKJ4" s="19"/>
      <c r="DKK4" s="19"/>
      <c r="DKL4" s="19"/>
      <c r="DKM4" s="19"/>
      <c r="DKN4" s="19"/>
      <c r="DKO4" s="19"/>
      <c r="DKP4" s="19"/>
      <c r="DKQ4" s="19"/>
      <c r="DKR4" s="19"/>
      <c r="DKS4" s="19"/>
      <c r="DKT4" s="19"/>
      <c r="DKU4" s="19"/>
      <c r="DKV4" s="19"/>
      <c r="DKW4" s="19"/>
      <c r="DKX4" s="19"/>
      <c r="DKY4" s="19"/>
      <c r="DKZ4" s="19"/>
      <c r="DLA4" s="19"/>
      <c r="DLB4" s="19"/>
      <c r="DLC4" s="19"/>
      <c r="DLD4" s="19"/>
      <c r="DLE4" s="19"/>
      <c r="DLF4" s="19"/>
      <c r="DLG4" s="19"/>
      <c r="DLH4" s="19"/>
      <c r="DLI4" s="19"/>
      <c r="DLJ4" s="19"/>
      <c r="DLK4" s="19"/>
      <c r="DLL4" s="19"/>
      <c r="DLM4" s="19"/>
      <c r="DLN4" s="19"/>
      <c r="DLO4" s="19"/>
      <c r="DLP4" s="19"/>
      <c r="DLQ4" s="19"/>
      <c r="DLR4" s="19"/>
      <c r="DLS4" s="19"/>
      <c r="DLT4" s="19"/>
      <c r="DLU4" s="19"/>
      <c r="DLV4" s="19"/>
      <c r="DLW4" s="19"/>
      <c r="DLX4" s="19"/>
      <c r="DLY4" s="19"/>
      <c r="DLZ4" s="19"/>
      <c r="DMA4" s="19"/>
      <c r="DMB4" s="19"/>
      <c r="DMC4" s="19"/>
      <c r="DMD4" s="19"/>
      <c r="DME4" s="19"/>
      <c r="DMF4" s="19"/>
      <c r="DMG4" s="19"/>
      <c r="DMH4" s="19"/>
      <c r="DMI4" s="19"/>
      <c r="DMJ4" s="19"/>
      <c r="DMK4" s="19"/>
      <c r="DML4" s="19"/>
      <c r="DMM4" s="19"/>
      <c r="DMN4" s="19"/>
      <c r="DMO4" s="19"/>
      <c r="DMP4" s="19"/>
      <c r="DMQ4" s="19"/>
      <c r="DMR4" s="19"/>
      <c r="DMS4" s="19"/>
      <c r="DMT4" s="19"/>
      <c r="DMU4" s="19"/>
      <c r="DMV4" s="19"/>
      <c r="DMW4" s="19"/>
      <c r="DMX4" s="19"/>
      <c r="DMY4" s="19"/>
      <c r="DMZ4" s="19"/>
      <c r="DNA4" s="19"/>
      <c r="DNB4" s="19"/>
      <c r="DNC4" s="19"/>
      <c r="DND4" s="19"/>
      <c r="DNE4" s="19"/>
      <c r="DNF4" s="19"/>
      <c r="DNG4" s="19"/>
      <c r="DNH4" s="19"/>
      <c r="DNI4" s="19"/>
      <c r="DNJ4" s="19"/>
      <c r="DNK4" s="19"/>
      <c r="DNL4" s="19"/>
      <c r="DNM4" s="19"/>
      <c r="DNN4" s="19"/>
      <c r="DNO4" s="19"/>
      <c r="DNP4" s="19"/>
      <c r="DNQ4" s="19"/>
      <c r="DNR4" s="19"/>
      <c r="DNS4" s="19"/>
      <c r="DNT4" s="19"/>
      <c r="DNU4" s="19"/>
      <c r="DNV4" s="19"/>
      <c r="DNW4" s="19"/>
      <c r="DNX4" s="19"/>
      <c r="DNY4" s="19"/>
      <c r="DNZ4" s="19"/>
      <c r="DOA4" s="19"/>
      <c r="DOB4" s="19"/>
      <c r="DOC4" s="19"/>
      <c r="DOD4" s="19"/>
      <c r="DOE4" s="19"/>
      <c r="DOF4" s="19"/>
      <c r="DOG4" s="19"/>
      <c r="DOH4" s="19"/>
      <c r="DOI4" s="19"/>
      <c r="DOJ4" s="19"/>
      <c r="DOK4" s="19"/>
      <c r="DOL4" s="19"/>
      <c r="DOM4" s="19"/>
      <c r="DON4" s="19"/>
      <c r="DOO4" s="19"/>
      <c r="DOP4" s="19"/>
      <c r="DOQ4" s="19"/>
      <c r="DOR4" s="19"/>
      <c r="DOS4" s="19"/>
      <c r="DOT4" s="19"/>
      <c r="DOU4" s="19"/>
      <c r="DOV4" s="19"/>
      <c r="DOW4" s="19"/>
      <c r="DOX4" s="19"/>
      <c r="DOY4" s="19"/>
      <c r="DOZ4" s="19"/>
      <c r="DPA4" s="19"/>
      <c r="DPB4" s="19"/>
      <c r="DPC4" s="19"/>
      <c r="DPD4" s="19"/>
      <c r="DPE4" s="19"/>
      <c r="DPF4" s="19"/>
      <c r="DPG4" s="19"/>
      <c r="DPH4" s="19"/>
      <c r="DPI4" s="19"/>
      <c r="DPJ4" s="19"/>
      <c r="DPK4" s="19"/>
      <c r="DPL4" s="19"/>
      <c r="DPM4" s="19"/>
      <c r="DPN4" s="19"/>
      <c r="DPO4" s="19"/>
      <c r="DPP4" s="19"/>
      <c r="DPQ4" s="19"/>
      <c r="DPR4" s="19"/>
      <c r="DPS4" s="19"/>
      <c r="DPT4" s="19"/>
      <c r="DPU4" s="19"/>
      <c r="DPV4" s="19"/>
      <c r="DPW4" s="19"/>
      <c r="DPX4" s="19"/>
      <c r="DPY4" s="19"/>
      <c r="DPZ4" s="19"/>
      <c r="DQA4" s="19"/>
      <c r="DQB4" s="19"/>
      <c r="DQC4" s="19"/>
      <c r="DQD4" s="19"/>
      <c r="DQE4" s="19"/>
      <c r="DQF4" s="19"/>
      <c r="DQG4" s="19"/>
      <c r="DQH4" s="19"/>
      <c r="DQI4" s="19"/>
      <c r="DQJ4" s="19"/>
      <c r="DQK4" s="19"/>
      <c r="DQL4" s="19"/>
      <c r="DQM4" s="19"/>
      <c r="DQN4" s="19"/>
      <c r="DQO4" s="19"/>
      <c r="DQP4" s="19"/>
      <c r="DQQ4" s="19"/>
      <c r="DQR4" s="19"/>
      <c r="DQS4" s="19"/>
      <c r="DQT4" s="19"/>
      <c r="DQU4" s="19"/>
      <c r="DQV4" s="19"/>
      <c r="DQW4" s="19"/>
      <c r="DQX4" s="19"/>
      <c r="DQY4" s="19"/>
      <c r="DQZ4" s="19"/>
      <c r="DRA4" s="19"/>
      <c r="DRB4" s="19"/>
      <c r="DRC4" s="19"/>
      <c r="DRD4" s="19"/>
      <c r="DRE4" s="19"/>
      <c r="DRF4" s="19"/>
      <c r="DRG4" s="19"/>
      <c r="DRH4" s="19"/>
      <c r="DRI4" s="19"/>
      <c r="DRJ4" s="19"/>
      <c r="DRK4" s="19"/>
      <c r="DRL4" s="19"/>
      <c r="DRM4" s="19"/>
      <c r="DRN4" s="19"/>
      <c r="DRO4" s="19"/>
      <c r="DRP4" s="19"/>
      <c r="DRQ4" s="19"/>
      <c r="DRR4" s="19"/>
      <c r="DRS4" s="19"/>
      <c r="DRT4" s="19"/>
      <c r="DRU4" s="19"/>
      <c r="DRV4" s="19"/>
      <c r="DRW4" s="19"/>
      <c r="DRX4" s="19"/>
      <c r="DRY4" s="19"/>
      <c r="DRZ4" s="19"/>
      <c r="DSA4" s="19"/>
      <c r="DSB4" s="19"/>
      <c r="DSC4" s="19"/>
      <c r="DSD4" s="19"/>
      <c r="DSE4" s="19"/>
      <c r="DSF4" s="19"/>
      <c r="DSG4" s="19"/>
      <c r="DSH4" s="19"/>
      <c r="DSI4" s="19"/>
      <c r="DSJ4" s="19"/>
      <c r="DSK4" s="19"/>
      <c r="DSL4" s="19"/>
      <c r="DSM4" s="19"/>
      <c r="DSN4" s="19"/>
      <c r="DSO4" s="19"/>
      <c r="DSP4" s="19"/>
      <c r="DSQ4" s="19"/>
      <c r="DSR4" s="19"/>
      <c r="DSS4" s="19"/>
      <c r="DST4" s="19"/>
      <c r="DSU4" s="19"/>
      <c r="DSV4" s="19"/>
      <c r="DSW4" s="19"/>
      <c r="DSX4" s="19"/>
      <c r="DSY4" s="19"/>
      <c r="DSZ4" s="19"/>
      <c r="DTA4" s="19"/>
      <c r="DTB4" s="19"/>
      <c r="DTC4" s="19"/>
      <c r="DTD4" s="19"/>
      <c r="DTE4" s="19"/>
      <c r="DTF4" s="19"/>
      <c r="DTG4" s="19"/>
      <c r="DTH4" s="19"/>
      <c r="DTI4" s="19"/>
      <c r="DTJ4" s="19"/>
      <c r="DTK4" s="19"/>
      <c r="DTL4" s="19"/>
      <c r="DTM4" s="19"/>
      <c r="DTN4" s="19"/>
      <c r="DTO4" s="19"/>
      <c r="DTP4" s="19"/>
      <c r="DTQ4" s="19"/>
      <c r="DTR4" s="19"/>
      <c r="DTS4" s="19"/>
      <c r="DTT4" s="19"/>
      <c r="DTU4" s="19"/>
      <c r="DTV4" s="19"/>
      <c r="DTW4" s="19"/>
      <c r="DTX4" s="19"/>
      <c r="DTY4" s="19"/>
      <c r="DTZ4" s="19"/>
      <c r="DUA4" s="19"/>
      <c r="DUB4" s="19"/>
      <c r="DUC4" s="19"/>
      <c r="DUD4" s="19"/>
      <c r="DUE4" s="19"/>
      <c r="DUF4" s="19"/>
      <c r="DUG4" s="19"/>
      <c r="DUH4" s="19"/>
      <c r="DUI4" s="19"/>
      <c r="DUJ4" s="19"/>
      <c r="DUK4" s="19"/>
      <c r="DUL4" s="19"/>
      <c r="DUM4" s="19"/>
      <c r="DUN4" s="19"/>
      <c r="DUO4" s="19"/>
      <c r="DUP4" s="19"/>
      <c r="DUQ4" s="19"/>
      <c r="DUR4" s="19"/>
      <c r="DUS4" s="19"/>
      <c r="DUT4" s="19"/>
      <c r="DUU4" s="19"/>
      <c r="DUV4" s="19"/>
      <c r="DUW4" s="19"/>
      <c r="DUX4" s="19"/>
      <c r="DUY4" s="19"/>
      <c r="DUZ4" s="19"/>
      <c r="DVA4" s="19"/>
      <c r="DVB4" s="19"/>
      <c r="DVC4" s="19"/>
      <c r="DVD4" s="19"/>
      <c r="DVE4" s="19"/>
      <c r="DVF4" s="19"/>
      <c r="DVG4" s="19"/>
      <c r="DVH4" s="19"/>
      <c r="DVI4" s="19"/>
      <c r="DVJ4" s="19"/>
      <c r="DVK4" s="19"/>
      <c r="DVL4" s="19"/>
      <c r="DVM4" s="19"/>
      <c r="DVN4" s="19"/>
      <c r="DVO4" s="19"/>
      <c r="DVP4" s="19"/>
      <c r="DVQ4" s="19"/>
      <c r="DVR4" s="19"/>
      <c r="DVS4" s="19"/>
      <c r="DVT4" s="19"/>
      <c r="DVU4" s="19"/>
      <c r="DVV4" s="19"/>
      <c r="DVW4" s="19"/>
      <c r="DVX4" s="19"/>
      <c r="DVY4" s="19"/>
      <c r="DVZ4" s="19"/>
      <c r="DWA4" s="19"/>
      <c r="DWB4" s="19"/>
      <c r="DWC4" s="19"/>
      <c r="DWD4" s="19"/>
      <c r="DWE4" s="19"/>
      <c r="DWF4" s="19"/>
      <c r="DWG4" s="19"/>
      <c r="DWH4" s="19"/>
      <c r="DWI4" s="19"/>
      <c r="DWJ4" s="19"/>
      <c r="DWK4" s="19"/>
      <c r="DWL4" s="19"/>
      <c r="DWM4" s="19"/>
      <c r="DWN4" s="19"/>
      <c r="DWO4" s="19"/>
      <c r="DWP4" s="19"/>
      <c r="DWQ4" s="19"/>
      <c r="DWR4" s="19"/>
      <c r="DWS4" s="19"/>
      <c r="DWT4" s="19"/>
      <c r="DWU4" s="19"/>
      <c r="DWV4" s="19"/>
      <c r="DWW4" s="19"/>
      <c r="DWX4" s="19"/>
      <c r="DWY4" s="19"/>
      <c r="DWZ4" s="19"/>
      <c r="DXA4" s="19"/>
      <c r="DXB4" s="19"/>
      <c r="DXC4" s="19"/>
      <c r="DXD4" s="19"/>
      <c r="DXE4" s="19"/>
      <c r="DXF4" s="19"/>
      <c r="DXG4" s="19"/>
      <c r="DXH4" s="19"/>
      <c r="DXI4" s="19"/>
      <c r="DXJ4" s="19"/>
      <c r="DXK4" s="19"/>
      <c r="DXL4" s="19"/>
      <c r="DXM4" s="19"/>
      <c r="DXN4" s="19"/>
      <c r="DXO4" s="19"/>
      <c r="DXP4" s="19"/>
      <c r="DXQ4" s="19"/>
      <c r="DXR4" s="19"/>
      <c r="DXS4" s="19"/>
      <c r="DXT4" s="19"/>
      <c r="DXU4" s="19"/>
      <c r="DXV4" s="19"/>
      <c r="DXW4" s="19"/>
      <c r="DXX4" s="19"/>
      <c r="DXY4" s="19"/>
      <c r="DXZ4" s="19"/>
      <c r="DYA4" s="19"/>
      <c r="DYB4" s="19"/>
      <c r="DYC4" s="19"/>
      <c r="DYD4" s="19"/>
      <c r="DYE4" s="19"/>
      <c r="DYF4" s="19"/>
      <c r="DYG4" s="19"/>
      <c r="DYH4" s="19"/>
      <c r="DYI4" s="19"/>
      <c r="DYJ4" s="19"/>
      <c r="DYK4" s="19"/>
      <c r="DYL4" s="19"/>
      <c r="DYM4" s="19"/>
      <c r="DYN4" s="19"/>
      <c r="DYO4" s="19"/>
      <c r="DYP4" s="19"/>
      <c r="DYQ4" s="19"/>
      <c r="DYR4" s="19"/>
      <c r="DYS4" s="19"/>
      <c r="DYT4" s="19"/>
      <c r="DYU4" s="19"/>
      <c r="DYV4" s="19"/>
      <c r="DYW4" s="19"/>
      <c r="DYX4" s="19"/>
      <c r="DYY4" s="19"/>
      <c r="DYZ4" s="19"/>
      <c r="DZA4" s="19"/>
      <c r="DZB4" s="19"/>
      <c r="DZC4" s="19"/>
      <c r="DZD4" s="19"/>
      <c r="DZE4" s="19"/>
      <c r="DZF4" s="19"/>
      <c r="DZG4" s="19"/>
      <c r="DZH4" s="19"/>
      <c r="DZI4" s="19"/>
      <c r="DZJ4" s="19"/>
      <c r="DZK4" s="19"/>
      <c r="DZL4" s="19"/>
      <c r="DZM4" s="19"/>
      <c r="DZN4" s="19"/>
      <c r="DZO4" s="19"/>
      <c r="DZP4" s="19"/>
      <c r="DZQ4" s="19"/>
      <c r="DZR4" s="19"/>
      <c r="DZS4" s="19"/>
      <c r="DZT4" s="19"/>
      <c r="DZU4" s="19"/>
      <c r="DZV4" s="19"/>
      <c r="DZW4" s="19"/>
      <c r="DZX4" s="19"/>
      <c r="DZY4" s="19"/>
      <c r="DZZ4" s="19"/>
      <c r="EAA4" s="19"/>
      <c r="EAB4" s="19"/>
      <c r="EAC4" s="19"/>
      <c r="EAD4" s="19"/>
      <c r="EAE4" s="19"/>
      <c r="EAF4" s="19"/>
      <c r="EAG4" s="19"/>
      <c r="EAH4" s="19"/>
      <c r="EAI4" s="19"/>
      <c r="EAJ4" s="19"/>
      <c r="EAK4" s="19"/>
      <c r="EAL4" s="19"/>
      <c r="EAM4" s="19"/>
      <c r="EAN4" s="19"/>
      <c r="EAO4" s="19"/>
      <c r="EAP4" s="19"/>
      <c r="EAQ4" s="19"/>
      <c r="EAR4" s="19"/>
      <c r="EAS4" s="19"/>
      <c r="EAT4" s="19"/>
      <c r="EAU4" s="19"/>
      <c r="EAV4" s="19"/>
      <c r="EAW4" s="19"/>
      <c r="EAX4" s="19"/>
      <c r="EAY4" s="19"/>
      <c r="EAZ4" s="19"/>
      <c r="EBA4" s="19"/>
      <c r="EBB4" s="19"/>
      <c r="EBC4" s="19"/>
      <c r="EBD4" s="19"/>
      <c r="EBE4" s="19"/>
      <c r="EBF4" s="19"/>
      <c r="EBG4" s="19"/>
      <c r="EBH4" s="19"/>
      <c r="EBI4" s="19"/>
      <c r="EBJ4" s="19"/>
      <c r="EBK4" s="19"/>
      <c r="EBL4" s="19"/>
      <c r="EBM4" s="19"/>
      <c r="EBN4" s="19"/>
      <c r="EBO4" s="19"/>
      <c r="EBP4" s="19"/>
      <c r="EBQ4" s="19"/>
      <c r="EBR4" s="19"/>
      <c r="EBS4" s="19"/>
      <c r="EBT4" s="19"/>
      <c r="EBU4" s="19"/>
      <c r="EBV4" s="19"/>
      <c r="EBW4" s="19"/>
      <c r="EBX4" s="19"/>
      <c r="EBY4" s="19"/>
      <c r="EBZ4" s="19"/>
      <c r="ECA4" s="19"/>
      <c r="ECB4" s="19"/>
      <c r="ECC4" s="19"/>
      <c r="ECD4" s="19"/>
      <c r="ECE4" s="19"/>
      <c r="ECF4" s="19"/>
      <c r="ECG4" s="19"/>
      <c r="ECH4" s="19"/>
      <c r="ECI4" s="19"/>
      <c r="ECJ4" s="19"/>
      <c r="ECK4" s="19"/>
      <c r="ECL4" s="19"/>
      <c r="ECM4" s="19"/>
      <c r="ECN4" s="19"/>
      <c r="ECO4" s="19"/>
      <c r="ECP4" s="19"/>
      <c r="ECQ4" s="19"/>
      <c r="ECR4" s="19"/>
      <c r="ECS4" s="19"/>
      <c r="ECT4" s="19"/>
      <c r="ECU4" s="19"/>
      <c r="ECV4" s="19"/>
      <c r="ECW4" s="19"/>
      <c r="ECX4" s="19"/>
      <c r="ECY4" s="19"/>
      <c r="ECZ4" s="19"/>
      <c r="EDA4" s="19"/>
      <c r="EDB4" s="19"/>
      <c r="EDC4" s="19"/>
      <c r="EDD4" s="19"/>
      <c r="EDE4" s="19"/>
      <c r="EDF4" s="19"/>
      <c r="EDG4" s="19"/>
      <c r="EDH4" s="19"/>
      <c r="EDI4" s="19"/>
      <c r="EDJ4" s="19"/>
      <c r="EDK4" s="19"/>
      <c r="EDL4" s="19"/>
      <c r="EDM4" s="19"/>
      <c r="EDN4" s="19"/>
      <c r="EDO4" s="19"/>
      <c r="EDP4" s="19"/>
      <c r="EDQ4" s="19"/>
      <c r="EDR4" s="19"/>
      <c r="EDS4" s="19"/>
      <c r="EDT4" s="19"/>
      <c r="EDU4" s="19"/>
      <c r="EDV4" s="19"/>
      <c r="EDW4" s="19"/>
      <c r="EDX4" s="19"/>
      <c r="EDY4" s="19"/>
      <c r="EDZ4" s="19"/>
      <c r="EEA4" s="19"/>
      <c r="EEB4" s="19"/>
      <c r="EEC4" s="19"/>
      <c r="EED4" s="19"/>
      <c r="EEE4" s="19"/>
      <c r="EEF4" s="19"/>
      <c r="EEG4" s="19"/>
      <c r="EEH4" s="19"/>
      <c r="EEI4" s="19"/>
      <c r="EEJ4" s="19"/>
      <c r="EEK4" s="19"/>
      <c r="EEL4" s="19"/>
      <c r="EEM4" s="19"/>
      <c r="EEN4" s="19"/>
      <c r="EEO4" s="19"/>
      <c r="EEP4" s="19"/>
      <c r="EEQ4" s="19"/>
      <c r="EER4" s="19"/>
      <c r="EES4" s="19"/>
      <c r="EET4" s="19"/>
      <c r="EEU4" s="19"/>
      <c r="EEV4" s="19"/>
      <c r="EEW4" s="19"/>
      <c r="EEX4" s="19"/>
      <c r="EEY4" s="19"/>
      <c r="EEZ4" s="19"/>
      <c r="EFA4" s="19"/>
      <c r="EFB4" s="19"/>
      <c r="EFC4" s="19"/>
      <c r="EFD4" s="19"/>
      <c r="EFE4" s="19"/>
      <c r="EFF4" s="19"/>
      <c r="EFG4" s="19"/>
      <c r="EFH4" s="19"/>
      <c r="EFI4" s="19"/>
      <c r="EFJ4" s="19"/>
      <c r="EFK4" s="19"/>
      <c r="EFL4" s="19"/>
      <c r="EFM4" s="19"/>
      <c r="EFN4" s="19"/>
      <c r="EFO4" s="19"/>
      <c r="EFP4" s="19"/>
      <c r="EFQ4" s="19"/>
      <c r="EFR4" s="19"/>
      <c r="EFS4" s="19"/>
      <c r="EFT4" s="19"/>
      <c r="EFU4" s="19"/>
      <c r="EFV4" s="19"/>
      <c r="EFW4" s="19"/>
      <c r="EFX4" s="19"/>
      <c r="EFY4" s="19"/>
      <c r="EFZ4" s="19"/>
      <c r="EGA4" s="19"/>
      <c r="EGB4" s="19"/>
      <c r="EGC4" s="19"/>
      <c r="EGD4" s="19"/>
      <c r="EGE4" s="19"/>
      <c r="EGF4" s="19"/>
      <c r="EGG4" s="19"/>
      <c r="EGH4" s="19"/>
      <c r="EGI4" s="19"/>
      <c r="EGJ4" s="19"/>
      <c r="EGK4" s="19"/>
      <c r="EGL4" s="19"/>
      <c r="EGM4" s="19"/>
      <c r="EGN4" s="19"/>
      <c r="EGO4" s="19"/>
      <c r="EGP4" s="19"/>
      <c r="EGQ4" s="19"/>
      <c r="EGR4" s="19"/>
      <c r="EGS4" s="19"/>
      <c r="EGT4" s="19"/>
      <c r="EGU4" s="19"/>
      <c r="EGV4" s="19"/>
      <c r="EGW4" s="19"/>
      <c r="EGX4" s="19"/>
      <c r="EGY4" s="19"/>
      <c r="EGZ4" s="19"/>
      <c r="EHA4" s="19"/>
      <c r="EHB4" s="19"/>
      <c r="EHC4" s="19"/>
      <c r="EHD4" s="19"/>
      <c r="EHE4" s="19"/>
      <c r="EHF4" s="19"/>
      <c r="EHG4" s="19"/>
      <c r="EHH4" s="19"/>
      <c r="EHI4" s="19"/>
      <c r="EHJ4" s="19"/>
      <c r="EHK4" s="19"/>
      <c r="EHL4" s="19"/>
      <c r="EHM4" s="19"/>
      <c r="EHN4" s="19"/>
      <c r="EHO4" s="19"/>
      <c r="EHP4" s="19"/>
      <c r="EHQ4" s="19"/>
      <c r="EHR4" s="19"/>
      <c r="EHS4" s="19"/>
      <c r="EHT4" s="19"/>
      <c r="EHU4" s="19"/>
      <c r="EHV4" s="19"/>
      <c r="EHW4" s="19"/>
      <c r="EHX4" s="19"/>
      <c r="EHY4" s="19"/>
      <c r="EHZ4" s="19"/>
      <c r="EIA4" s="19"/>
      <c r="EIB4" s="19"/>
      <c r="EIC4" s="19"/>
      <c r="EID4" s="19"/>
      <c r="EIE4" s="19"/>
      <c r="EIF4" s="19"/>
      <c r="EIG4" s="19"/>
      <c r="EIH4" s="19"/>
      <c r="EII4" s="19"/>
      <c r="EIJ4" s="19"/>
      <c r="EIK4" s="19"/>
      <c r="EIL4" s="19"/>
      <c r="EIM4" s="19"/>
      <c r="EIN4" s="19"/>
      <c r="EIO4" s="19"/>
      <c r="EIP4" s="19"/>
      <c r="EIQ4" s="19"/>
      <c r="EIR4" s="19"/>
      <c r="EIS4" s="19"/>
      <c r="EIT4" s="19"/>
      <c r="EIU4" s="19"/>
      <c r="EIV4" s="19"/>
      <c r="EIW4" s="19"/>
      <c r="EIX4" s="19"/>
      <c r="EIY4" s="19"/>
      <c r="EIZ4" s="19"/>
      <c r="EJA4" s="19"/>
      <c r="EJB4" s="19"/>
      <c r="EJC4" s="19"/>
      <c r="EJD4" s="19"/>
      <c r="EJE4" s="19"/>
      <c r="EJF4" s="19"/>
      <c r="EJG4" s="19"/>
      <c r="EJH4" s="19"/>
      <c r="EJI4" s="19"/>
      <c r="EJJ4" s="19"/>
      <c r="EJK4" s="19"/>
      <c r="EJL4" s="19"/>
      <c r="EJM4" s="19"/>
      <c r="EJN4" s="19"/>
      <c r="EJO4" s="19"/>
      <c r="EJP4" s="19"/>
      <c r="EJQ4" s="19"/>
      <c r="EJR4" s="19"/>
      <c r="EJS4" s="19"/>
      <c r="EJT4" s="19"/>
      <c r="EJU4" s="19"/>
      <c r="EJV4" s="19"/>
      <c r="EJW4" s="19"/>
      <c r="EJX4" s="19"/>
      <c r="EJY4" s="19"/>
      <c r="EJZ4" s="19"/>
      <c r="EKA4" s="19"/>
      <c r="EKB4" s="19"/>
      <c r="EKC4" s="19"/>
      <c r="EKD4" s="19"/>
      <c r="EKE4" s="19"/>
      <c r="EKF4" s="19"/>
      <c r="EKG4" s="19"/>
      <c r="EKH4" s="19"/>
      <c r="EKI4" s="19"/>
      <c r="EKJ4" s="19"/>
      <c r="EKK4" s="19"/>
      <c r="EKL4" s="19"/>
      <c r="EKM4" s="19"/>
      <c r="EKN4" s="19"/>
      <c r="EKO4" s="19"/>
      <c r="EKP4" s="19"/>
      <c r="EKQ4" s="19"/>
      <c r="EKR4" s="19"/>
      <c r="EKS4" s="19"/>
      <c r="EKT4" s="19"/>
      <c r="EKU4" s="19"/>
      <c r="EKV4" s="19"/>
      <c r="EKW4" s="19"/>
      <c r="EKX4" s="19"/>
      <c r="EKY4" s="19"/>
      <c r="EKZ4" s="19"/>
      <c r="ELA4" s="19"/>
      <c r="ELB4" s="19"/>
      <c r="ELC4" s="19"/>
      <c r="ELD4" s="19"/>
      <c r="ELE4" s="19"/>
      <c r="ELF4" s="19"/>
      <c r="ELG4" s="19"/>
      <c r="ELH4" s="19"/>
      <c r="ELI4" s="19"/>
      <c r="ELJ4" s="19"/>
      <c r="ELK4" s="19"/>
      <c r="ELL4" s="19"/>
      <c r="ELM4" s="19"/>
      <c r="ELN4" s="19"/>
      <c r="ELO4" s="19"/>
      <c r="ELP4" s="19"/>
      <c r="ELQ4" s="19"/>
      <c r="ELR4" s="19"/>
      <c r="ELS4" s="19"/>
      <c r="ELT4" s="19"/>
      <c r="ELU4" s="19"/>
      <c r="ELV4" s="19"/>
      <c r="ELW4" s="19"/>
      <c r="ELX4" s="19"/>
      <c r="ELY4" s="19"/>
      <c r="ELZ4" s="19"/>
      <c r="EMA4" s="19"/>
      <c r="EMB4" s="19"/>
      <c r="EMC4" s="19"/>
      <c r="EMD4" s="19"/>
      <c r="EME4" s="19"/>
      <c r="EMF4" s="19"/>
      <c r="EMG4" s="19"/>
      <c r="EMH4" s="19"/>
      <c r="EMI4" s="19"/>
      <c r="EMJ4" s="19"/>
      <c r="EMK4" s="19"/>
      <c r="EML4" s="19"/>
      <c r="EMM4" s="19"/>
      <c r="EMN4" s="19"/>
      <c r="EMO4" s="19"/>
      <c r="EMP4" s="19"/>
      <c r="EMQ4" s="19"/>
      <c r="EMR4" s="19"/>
      <c r="EMS4" s="19"/>
      <c r="EMT4" s="19"/>
      <c r="EMU4" s="19"/>
      <c r="EMV4" s="19"/>
      <c r="EMW4" s="19"/>
      <c r="EMX4" s="19"/>
      <c r="EMY4" s="19"/>
      <c r="EMZ4" s="19"/>
      <c r="ENA4" s="19"/>
      <c r="ENB4" s="19"/>
      <c r="ENC4" s="19"/>
      <c r="END4" s="19"/>
      <c r="ENE4" s="19"/>
      <c r="ENF4" s="19"/>
      <c r="ENG4" s="19"/>
      <c r="ENH4" s="19"/>
      <c r="ENI4" s="19"/>
      <c r="ENJ4" s="19"/>
      <c r="ENK4" s="19"/>
      <c r="ENL4" s="19"/>
      <c r="ENM4" s="19"/>
      <c r="ENN4" s="19"/>
      <c r="ENO4" s="19"/>
      <c r="ENP4" s="19"/>
      <c r="ENQ4" s="19"/>
      <c r="ENR4" s="19"/>
      <c r="ENS4" s="19"/>
      <c r="ENT4" s="19"/>
      <c r="ENU4" s="19"/>
      <c r="ENV4" s="19"/>
      <c r="ENW4" s="19"/>
      <c r="ENX4" s="19"/>
      <c r="ENY4" s="19"/>
      <c r="ENZ4" s="19"/>
      <c r="EOA4" s="19"/>
      <c r="EOB4" s="19"/>
      <c r="EOC4" s="19"/>
      <c r="EOD4" s="19"/>
      <c r="EOE4" s="19"/>
      <c r="EOF4" s="19"/>
      <c r="EOG4" s="19"/>
      <c r="EOH4" s="19"/>
      <c r="EOI4" s="19"/>
      <c r="EOJ4" s="19"/>
      <c r="EOK4" s="19"/>
      <c r="EOL4" s="19"/>
      <c r="EOM4" s="19"/>
      <c r="EON4" s="19"/>
      <c r="EOO4" s="19"/>
      <c r="EOP4" s="19"/>
      <c r="EOQ4" s="19"/>
      <c r="EOR4" s="19"/>
      <c r="EOS4" s="19"/>
      <c r="EOT4" s="19"/>
      <c r="EOU4" s="19"/>
      <c r="EOV4" s="19"/>
      <c r="EOW4" s="19"/>
      <c r="EOX4" s="19"/>
      <c r="EOY4" s="19"/>
      <c r="EOZ4" s="19"/>
      <c r="EPA4" s="19"/>
      <c r="EPB4" s="19"/>
      <c r="EPC4" s="19"/>
      <c r="EPD4" s="19"/>
      <c r="EPE4" s="19"/>
      <c r="EPF4" s="19"/>
      <c r="EPG4" s="19"/>
      <c r="EPH4" s="19"/>
      <c r="EPI4" s="19"/>
      <c r="EPJ4" s="19"/>
      <c r="EPK4" s="19"/>
      <c r="EPL4" s="19"/>
      <c r="EPM4" s="19"/>
      <c r="EPN4" s="19"/>
      <c r="EPO4" s="19"/>
      <c r="EPP4" s="19"/>
      <c r="EPQ4" s="19"/>
      <c r="EPR4" s="19"/>
      <c r="EPS4" s="19"/>
      <c r="EPT4" s="19"/>
      <c r="EPU4" s="19"/>
      <c r="EPV4" s="19"/>
      <c r="EPW4" s="19"/>
      <c r="EPX4" s="19"/>
      <c r="EPY4" s="19"/>
      <c r="EPZ4" s="19"/>
      <c r="EQA4" s="19"/>
      <c r="EQB4" s="19"/>
      <c r="EQC4" s="19"/>
      <c r="EQD4" s="19"/>
      <c r="EQE4" s="19"/>
      <c r="EQF4" s="19"/>
      <c r="EQG4" s="19"/>
      <c r="EQH4" s="19"/>
      <c r="EQI4" s="19"/>
      <c r="EQJ4" s="19"/>
      <c r="EQK4" s="19"/>
      <c r="EQL4" s="19"/>
      <c r="EQM4" s="19"/>
      <c r="EQN4" s="19"/>
      <c r="EQO4" s="19"/>
      <c r="EQP4" s="19"/>
      <c r="EQQ4" s="19"/>
      <c r="EQR4" s="19"/>
      <c r="EQS4" s="19"/>
      <c r="EQT4" s="19"/>
      <c r="EQU4" s="19"/>
      <c r="EQV4" s="19"/>
      <c r="EQW4" s="19"/>
      <c r="EQX4" s="19"/>
      <c r="EQY4" s="19"/>
      <c r="EQZ4" s="19"/>
      <c r="ERA4" s="19"/>
      <c r="ERB4" s="19"/>
      <c r="ERC4" s="19"/>
      <c r="ERD4" s="19"/>
      <c r="ERE4" s="19"/>
      <c r="ERF4" s="19"/>
      <c r="ERG4" s="19"/>
      <c r="ERH4" s="19"/>
      <c r="ERI4" s="19"/>
      <c r="ERJ4" s="19"/>
      <c r="ERK4" s="19"/>
      <c r="ERL4" s="19"/>
      <c r="ERM4" s="19"/>
      <c r="ERN4" s="19"/>
      <c r="ERO4" s="19"/>
      <c r="ERP4" s="19"/>
      <c r="ERQ4" s="19"/>
      <c r="ERR4" s="19"/>
      <c r="ERS4" s="19"/>
      <c r="ERT4" s="19"/>
      <c r="ERU4" s="19"/>
      <c r="ERV4" s="19"/>
      <c r="ERW4" s="19"/>
      <c r="ERX4" s="19"/>
      <c r="ERY4" s="19"/>
      <c r="ERZ4" s="19"/>
      <c r="ESA4" s="19"/>
      <c r="ESB4" s="19"/>
      <c r="ESC4" s="19"/>
      <c r="ESD4" s="19"/>
      <c r="ESE4" s="19"/>
      <c r="ESF4" s="19"/>
      <c r="ESG4" s="19"/>
      <c r="ESH4" s="19"/>
      <c r="ESI4" s="19"/>
      <c r="ESJ4" s="19"/>
      <c r="ESK4" s="19"/>
      <c r="ESL4" s="19"/>
      <c r="ESM4" s="19"/>
      <c r="ESN4" s="19"/>
      <c r="ESO4" s="19"/>
      <c r="ESP4" s="19"/>
      <c r="ESQ4" s="19"/>
      <c r="ESR4" s="19"/>
      <c r="ESS4" s="19"/>
      <c r="EST4" s="19"/>
      <c r="ESU4" s="19"/>
      <c r="ESV4" s="19"/>
      <c r="ESW4" s="19"/>
      <c r="ESX4" s="19"/>
      <c r="ESY4" s="19"/>
      <c r="ESZ4" s="19"/>
      <c r="ETA4" s="19"/>
      <c r="ETB4" s="19"/>
      <c r="ETC4" s="19"/>
      <c r="ETD4" s="19"/>
      <c r="ETE4" s="19"/>
      <c r="ETF4" s="19"/>
      <c r="ETG4" s="19"/>
      <c r="ETH4" s="19"/>
      <c r="ETI4" s="19"/>
      <c r="ETJ4" s="19"/>
      <c r="ETK4" s="19"/>
      <c r="ETL4" s="19"/>
      <c r="ETM4" s="19"/>
      <c r="ETN4" s="19"/>
      <c r="ETO4" s="19"/>
      <c r="ETP4" s="19"/>
      <c r="ETQ4" s="19"/>
      <c r="ETR4" s="19"/>
      <c r="ETS4" s="19"/>
      <c r="ETT4" s="19"/>
      <c r="ETU4" s="19"/>
      <c r="ETV4" s="19"/>
      <c r="ETW4" s="19"/>
      <c r="ETX4" s="19"/>
      <c r="ETY4" s="19"/>
      <c r="ETZ4" s="19"/>
      <c r="EUA4" s="19"/>
      <c r="EUB4" s="19"/>
      <c r="EUC4" s="19"/>
      <c r="EUD4" s="19"/>
      <c r="EUE4" s="19"/>
      <c r="EUF4" s="19"/>
      <c r="EUG4" s="19"/>
      <c r="EUH4" s="19"/>
      <c r="EUI4" s="19"/>
      <c r="EUJ4" s="19"/>
      <c r="EUK4" s="19"/>
      <c r="EUL4" s="19"/>
      <c r="EUM4" s="19"/>
      <c r="EUN4" s="19"/>
      <c r="EUO4" s="19"/>
      <c r="EUP4" s="19"/>
      <c r="EUQ4" s="19"/>
      <c r="EUR4" s="19"/>
      <c r="EUS4" s="19"/>
      <c r="EUT4" s="19"/>
      <c r="EUU4" s="19"/>
      <c r="EUV4" s="19"/>
      <c r="EUW4" s="19"/>
      <c r="EUX4" s="19"/>
      <c r="EUY4" s="19"/>
      <c r="EUZ4" s="19"/>
      <c r="EVA4" s="19"/>
      <c r="EVB4" s="19"/>
      <c r="EVC4" s="19"/>
      <c r="EVD4" s="19"/>
      <c r="EVE4" s="19"/>
      <c r="EVF4" s="19"/>
      <c r="EVG4" s="19"/>
      <c r="EVH4" s="19"/>
      <c r="EVI4" s="19"/>
      <c r="EVJ4" s="19"/>
      <c r="EVK4" s="19"/>
      <c r="EVL4" s="19"/>
      <c r="EVM4" s="19"/>
      <c r="EVN4" s="19"/>
      <c r="EVO4" s="19"/>
      <c r="EVP4" s="19"/>
      <c r="EVQ4" s="19"/>
      <c r="EVR4" s="19"/>
      <c r="EVS4" s="19"/>
      <c r="EVT4" s="19"/>
      <c r="EVU4" s="19"/>
      <c r="EVV4" s="19"/>
      <c r="EVW4" s="19"/>
      <c r="EVX4" s="19"/>
      <c r="EVY4" s="19"/>
      <c r="EVZ4" s="19"/>
      <c r="EWA4" s="19"/>
      <c r="EWB4" s="19"/>
      <c r="EWC4" s="19"/>
      <c r="EWD4" s="19"/>
      <c r="EWE4" s="19"/>
      <c r="EWF4" s="19"/>
      <c r="EWG4" s="19"/>
      <c r="EWH4" s="19"/>
      <c r="EWI4" s="19"/>
      <c r="EWJ4" s="19"/>
      <c r="EWK4" s="19"/>
      <c r="EWL4" s="19"/>
      <c r="EWM4" s="19"/>
      <c r="EWN4" s="19"/>
      <c r="EWO4" s="19"/>
      <c r="EWP4" s="19"/>
      <c r="EWQ4" s="19"/>
      <c r="EWR4" s="19"/>
      <c r="EWS4" s="19"/>
      <c r="EWT4" s="19"/>
      <c r="EWU4" s="19"/>
      <c r="EWV4" s="19"/>
      <c r="EWW4" s="19"/>
      <c r="EWX4" s="19"/>
      <c r="EWY4" s="19"/>
      <c r="EWZ4" s="19"/>
      <c r="EXA4" s="19"/>
      <c r="EXB4" s="19"/>
      <c r="EXC4" s="19"/>
      <c r="EXD4" s="19"/>
      <c r="EXE4" s="19"/>
      <c r="EXF4" s="19"/>
      <c r="EXG4" s="19"/>
      <c r="EXH4" s="19"/>
      <c r="EXI4" s="19"/>
      <c r="EXJ4" s="19"/>
      <c r="EXK4" s="19"/>
      <c r="EXL4" s="19"/>
      <c r="EXM4" s="19"/>
      <c r="EXN4" s="19"/>
      <c r="EXO4" s="19"/>
      <c r="EXP4" s="19"/>
      <c r="EXQ4" s="19"/>
      <c r="EXR4" s="19"/>
      <c r="EXS4" s="19"/>
      <c r="EXT4" s="19"/>
      <c r="EXU4" s="19"/>
      <c r="EXV4" s="19"/>
      <c r="EXW4" s="19"/>
      <c r="EXX4" s="19"/>
      <c r="EXY4" s="19"/>
      <c r="EXZ4" s="19"/>
      <c r="EYA4" s="19"/>
      <c r="EYB4" s="19"/>
      <c r="EYC4" s="19"/>
      <c r="EYD4" s="19"/>
      <c r="EYE4" s="19"/>
      <c r="EYF4" s="19"/>
      <c r="EYG4" s="19"/>
      <c r="EYH4" s="19"/>
      <c r="EYI4" s="19"/>
      <c r="EYJ4" s="19"/>
      <c r="EYK4" s="19"/>
      <c r="EYL4" s="19"/>
      <c r="EYM4" s="19"/>
      <c r="EYN4" s="19"/>
      <c r="EYO4" s="19"/>
      <c r="EYP4" s="19"/>
      <c r="EYQ4" s="19"/>
      <c r="EYR4" s="19"/>
      <c r="EYS4" s="19"/>
      <c r="EYT4" s="19"/>
      <c r="EYU4" s="19"/>
      <c r="EYV4" s="19"/>
      <c r="EYW4" s="19"/>
      <c r="EYX4" s="19"/>
      <c r="EYY4" s="19"/>
      <c r="EYZ4" s="19"/>
      <c r="EZA4" s="19"/>
      <c r="EZB4" s="19"/>
      <c r="EZC4" s="19"/>
      <c r="EZD4" s="19"/>
      <c r="EZE4" s="19"/>
      <c r="EZF4" s="19"/>
      <c r="EZG4" s="19"/>
      <c r="EZH4" s="19"/>
      <c r="EZI4" s="19"/>
      <c r="EZJ4" s="19"/>
      <c r="EZK4" s="19"/>
      <c r="EZL4" s="19"/>
      <c r="EZM4" s="19"/>
      <c r="EZN4" s="19"/>
      <c r="EZO4" s="19"/>
      <c r="EZP4" s="19"/>
      <c r="EZQ4" s="19"/>
      <c r="EZR4" s="19"/>
      <c r="EZS4" s="19"/>
      <c r="EZT4" s="19"/>
      <c r="EZU4" s="19"/>
      <c r="EZV4" s="19"/>
      <c r="EZW4" s="19"/>
      <c r="EZX4" s="19"/>
      <c r="EZY4" s="19"/>
      <c r="EZZ4" s="19"/>
      <c r="FAA4" s="19"/>
      <c r="FAB4" s="19"/>
      <c r="FAC4" s="19"/>
      <c r="FAD4" s="19"/>
      <c r="FAE4" s="19"/>
      <c r="FAF4" s="19"/>
      <c r="FAG4" s="19"/>
      <c r="FAH4" s="19"/>
      <c r="FAI4" s="19"/>
      <c r="FAJ4" s="19"/>
      <c r="FAK4" s="19"/>
      <c r="FAL4" s="19"/>
      <c r="FAM4" s="19"/>
      <c r="FAN4" s="19"/>
      <c r="FAO4" s="19"/>
      <c r="FAP4" s="19"/>
      <c r="FAQ4" s="19"/>
      <c r="FAR4" s="19"/>
      <c r="FAS4" s="19"/>
      <c r="FAT4" s="19"/>
      <c r="FAU4" s="19"/>
      <c r="FAV4" s="19"/>
      <c r="FAW4" s="19"/>
      <c r="FAX4" s="19"/>
      <c r="FAY4" s="19"/>
      <c r="FAZ4" s="19"/>
      <c r="FBA4" s="19"/>
      <c r="FBB4" s="19"/>
      <c r="FBC4" s="19"/>
      <c r="FBD4" s="19"/>
      <c r="FBE4" s="19"/>
      <c r="FBF4" s="19"/>
      <c r="FBG4" s="19"/>
      <c r="FBH4" s="19"/>
      <c r="FBI4" s="19"/>
      <c r="FBJ4" s="19"/>
      <c r="FBK4" s="19"/>
      <c r="FBL4" s="19"/>
      <c r="FBM4" s="19"/>
      <c r="FBN4" s="19"/>
      <c r="FBO4" s="19"/>
      <c r="FBP4" s="19"/>
      <c r="FBQ4" s="19"/>
      <c r="FBR4" s="19"/>
      <c r="FBS4" s="19"/>
      <c r="FBT4" s="19"/>
      <c r="FBU4" s="19"/>
      <c r="FBV4" s="19"/>
      <c r="FBW4" s="19"/>
      <c r="FBX4" s="19"/>
      <c r="FBY4" s="19"/>
      <c r="FBZ4" s="19"/>
      <c r="FCA4" s="19"/>
      <c r="FCB4" s="19"/>
      <c r="FCC4" s="19"/>
      <c r="FCD4" s="19"/>
      <c r="FCE4" s="19"/>
      <c r="FCF4" s="19"/>
      <c r="FCG4" s="19"/>
      <c r="FCH4" s="19"/>
      <c r="FCI4" s="19"/>
      <c r="FCJ4" s="19"/>
      <c r="FCK4" s="19"/>
      <c r="FCL4" s="19"/>
      <c r="FCM4" s="19"/>
      <c r="FCN4" s="19"/>
      <c r="FCO4" s="19"/>
      <c r="FCP4" s="19"/>
      <c r="FCQ4" s="19"/>
      <c r="FCR4" s="19"/>
      <c r="FCS4" s="19"/>
      <c r="FCT4" s="19"/>
      <c r="FCU4" s="19"/>
      <c r="FCV4" s="19"/>
      <c r="FCW4" s="19"/>
      <c r="FCX4" s="19"/>
      <c r="FCY4" s="19"/>
      <c r="FCZ4" s="19"/>
      <c r="FDA4" s="19"/>
      <c r="FDB4" s="19"/>
      <c r="FDC4" s="19"/>
      <c r="FDD4" s="19"/>
      <c r="FDE4" s="19"/>
      <c r="FDF4" s="19"/>
      <c r="FDG4" s="19"/>
      <c r="FDH4" s="19"/>
      <c r="FDI4" s="19"/>
      <c r="FDJ4" s="19"/>
      <c r="FDK4" s="19"/>
      <c r="FDL4" s="19"/>
      <c r="FDM4" s="19"/>
      <c r="FDN4" s="19"/>
      <c r="FDO4" s="19"/>
      <c r="FDP4" s="19"/>
      <c r="FDQ4" s="19"/>
      <c r="FDR4" s="19"/>
      <c r="FDS4" s="19"/>
      <c r="FDT4" s="19"/>
      <c r="FDU4" s="19"/>
      <c r="FDV4" s="19"/>
      <c r="FDW4" s="19"/>
      <c r="FDX4" s="19"/>
      <c r="FDY4" s="19"/>
      <c r="FDZ4" s="19"/>
      <c r="FEA4" s="19"/>
      <c r="FEB4" s="19"/>
      <c r="FEC4" s="19"/>
      <c r="FED4" s="19"/>
      <c r="FEE4" s="19"/>
      <c r="FEF4" s="19"/>
      <c r="FEG4" s="19"/>
      <c r="FEH4" s="19"/>
      <c r="FEI4" s="19"/>
      <c r="FEJ4" s="19"/>
      <c r="FEK4" s="19"/>
      <c r="FEL4" s="19"/>
      <c r="FEM4" s="19"/>
      <c r="FEN4" s="19"/>
      <c r="FEO4" s="19"/>
      <c r="FEP4" s="19"/>
      <c r="FEQ4" s="19"/>
      <c r="FER4" s="19"/>
      <c r="FES4" s="19"/>
      <c r="FET4" s="19"/>
      <c r="FEU4" s="19"/>
      <c r="FEV4" s="19"/>
      <c r="FEW4" s="19"/>
      <c r="FEX4" s="19"/>
      <c r="FEY4" s="19"/>
      <c r="FEZ4" s="19"/>
      <c r="FFA4" s="19"/>
      <c r="FFB4" s="19"/>
      <c r="FFC4" s="19"/>
      <c r="FFD4" s="19"/>
      <c r="FFE4" s="19"/>
      <c r="FFF4" s="19"/>
      <c r="FFG4" s="19"/>
      <c r="FFH4" s="19"/>
      <c r="FFI4" s="19"/>
      <c r="FFJ4" s="19"/>
      <c r="FFK4" s="19"/>
      <c r="FFL4" s="19"/>
      <c r="FFM4" s="19"/>
      <c r="FFN4" s="19"/>
      <c r="FFO4" s="19"/>
      <c r="FFP4" s="19"/>
      <c r="FFQ4" s="19"/>
      <c r="FFR4" s="19"/>
      <c r="FFS4" s="19"/>
      <c r="FFT4" s="19"/>
      <c r="FFU4" s="19"/>
      <c r="FFV4" s="19"/>
      <c r="FFW4" s="19"/>
      <c r="FFX4" s="19"/>
      <c r="FFY4" s="19"/>
      <c r="FFZ4" s="19"/>
      <c r="FGA4" s="19"/>
      <c r="FGB4" s="19"/>
      <c r="FGC4" s="19"/>
      <c r="FGD4" s="19"/>
      <c r="FGE4" s="19"/>
      <c r="FGF4" s="19"/>
      <c r="FGG4" s="19"/>
      <c r="FGH4" s="19"/>
      <c r="FGI4" s="19"/>
      <c r="FGJ4" s="19"/>
      <c r="FGK4" s="19"/>
      <c r="FGL4" s="19"/>
      <c r="FGM4" s="19"/>
      <c r="FGN4" s="19"/>
      <c r="FGO4" s="19"/>
      <c r="FGP4" s="19"/>
      <c r="FGQ4" s="19"/>
      <c r="FGR4" s="19"/>
      <c r="FGS4" s="19"/>
      <c r="FGT4" s="19"/>
      <c r="FGU4" s="19"/>
      <c r="FGV4" s="19"/>
      <c r="FGW4" s="19"/>
      <c r="FGX4" s="19"/>
      <c r="FGY4" s="19"/>
      <c r="FGZ4" s="19"/>
      <c r="FHA4" s="19"/>
      <c r="FHB4" s="19"/>
      <c r="FHC4" s="19"/>
      <c r="FHD4" s="19"/>
      <c r="FHE4" s="19"/>
      <c r="FHF4" s="19"/>
      <c r="FHG4" s="19"/>
      <c r="FHH4" s="19"/>
      <c r="FHI4" s="19"/>
      <c r="FHJ4" s="19"/>
      <c r="FHK4" s="19"/>
      <c r="FHL4" s="19"/>
      <c r="FHM4" s="19"/>
      <c r="FHN4" s="19"/>
      <c r="FHO4" s="19"/>
      <c r="FHP4" s="19"/>
      <c r="FHQ4" s="19"/>
      <c r="FHR4" s="19"/>
      <c r="FHS4" s="19"/>
      <c r="FHT4" s="19"/>
      <c r="FHU4" s="19"/>
      <c r="FHV4" s="19"/>
      <c r="FHW4" s="19"/>
      <c r="FHX4" s="19"/>
      <c r="FHY4" s="19"/>
      <c r="FHZ4" s="19"/>
      <c r="FIA4" s="19"/>
      <c r="FIB4" s="19"/>
      <c r="FIC4" s="19"/>
      <c r="FID4" s="19"/>
      <c r="FIE4" s="19"/>
      <c r="FIF4" s="19"/>
      <c r="FIG4" s="19"/>
      <c r="FIH4" s="19"/>
      <c r="FII4" s="19"/>
      <c r="FIJ4" s="19"/>
      <c r="FIK4" s="19"/>
      <c r="FIL4" s="19"/>
      <c r="FIM4" s="19"/>
      <c r="FIN4" s="19"/>
      <c r="FIO4" s="19"/>
      <c r="FIP4" s="19"/>
      <c r="FIQ4" s="19"/>
      <c r="FIR4" s="19"/>
      <c r="FIS4" s="19"/>
      <c r="FIT4" s="19"/>
      <c r="FIU4" s="19"/>
      <c r="FIV4" s="19"/>
      <c r="FIW4" s="19"/>
      <c r="FIX4" s="19"/>
      <c r="FIY4" s="19"/>
      <c r="FIZ4" s="19"/>
      <c r="FJA4" s="19"/>
      <c r="FJB4" s="19"/>
      <c r="FJC4" s="19"/>
      <c r="FJD4" s="19"/>
      <c r="FJE4" s="19"/>
      <c r="FJF4" s="19"/>
      <c r="FJG4" s="19"/>
      <c r="FJH4" s="19"/>
      <c r="FJI4" s="19"/>
      <c r="FJJ4" s="19"/>
      <c r="FJK4" s="19"/>
      <c r="FJL4" s="19"/>
      <c r="FJM4" s="19"/>
      <c r="FJN4" s="19"/>
      <c r="FJO4" s="19"/>
      <c r="FJP4" s="19"/>
      <c r="FJQ4" s="19"/>
      <c r="FJR4" s="19"/>
      <c r="FJS4" s="19"/>
      <c r="FJT4" s="19"/>
      <c r="FJU4" s="19"/>
      <c r="FJV4" s="19"/>
      <c r="FJW4" s="19"/>
      <c r="FJX4" s="19"/>
      <c r="FJY4" s="19"/>
      <c r="FJZ4" s="19"/>
      <c r="FKA4" s="19"/>
      <c r="FKB4" s="19"/>
      <c r="FKC4" s="19"/>
      <c r="FKD4" s="19"/>
      <c r="FKE4" s="19"/>
      <c r="FKF4" s="19"/>
      <c r="FKG4" s="19"/>
      <c r="FKH4" s="19"/>
      <c r="FKI4" s="19"/>
      <c r="FKJ4" s="19"/>
      <c r="FKK4" s="19"/>
      <c r="FKL4" s="19"/>
      <c r="FKM4" s="19"/>
      <c r="FKN4" s="19"/>
      <c r="FKO4" s="19"/>
      <c r="FKP4" s="19"/>
      <c r="FKQ4" s="19"/>
      <c r="FKR4" s="19"/>
      <c r="FKS4" s="19"/>
      <c r="FKT4" s="19"/>
      <c r="FKU4" s="19"/>
      <c r="FKV4" s="19"/>
      <c r="FKW4" s="19"/>
      <c r="FKX4" s="19"/>
      <c r="FKY4" s="19"/>
      <c r="FKZ4" s="19"/>
      <c r="FLA4" s="19"/>
      <c r="FLB4" s="19"/>
      <c r="FLC4" s="19"/>
      <c r="FLD4" s="19"/>
      <c r="FLE4" s="19"/>
      <c r="FLF4" s="19"/>
      <c r="FLG4" s="19"/>
      <c r="FLH4" s="19"/>
      <c r="FLI4" s="19"/>
      <c r="FLJ4" s="19"/>
      <c r="FLK4" s="19"/>
      <c r="FLL4" s="19"/>
      <c r="FLM4" s="19"/>
      <c r="FLN4" s="19"/>
      <c r="FLO4" s="19"/>
      <c r="FLP4" s="19"/>
      <c r="FLQ4" s="19"/>
      <c r="FLR4" s="19"/>
      <c r="FLS4" s="19"/>
      <c r="FLT4" s="19"/>
      <c r="FLU4" s="19"/>
      <c r="FLV4" s="19"/>
      <c r="FLW4" s="19"/>
      <c r="FLX4" s="19"/>
      <c r="FLY4" s="19"/>
      <c r="FLZ4" s="19"/>
      <c r="FMA4" s="19"/>
      <c r="FMB4" s="19"/>
      <c r="FMC4" s="19"/>
      <c r="FMD4" s="19"/>
      <c r="FME4" s="19"/>
      <c r="FMF4" s="19"/>
      <c r="FMG4" s="19"/>
      <c r="FMH4" s="19"/>
      <c r="FMI4" s="19"/>
      <c r="FMJ4" s="19"/>
      <c r="FMK4" s="19"/>
      <c r="FML4" s="19"/>
      <c r="FMM4" s="19"/>
      <c r="FMN4" s="19"/>
      <c r="FMO4" s="19"/>
      <c r="FMP4" s="19"/>
      <c r="FMQ4" s="19"/>
      <c r="FMR4" s="19"/>
      <c r="FMS4" s="19"/>
      <c r="FMT4" s="19"/>
      <c r="FMU4" s="19"/>
      <c r="FMV4" s="19"/>
      <c r="FMW4" s="19"/>
      <c r="FMX4" s="19"/>
      <c r="FMY4" s="19"/>
      <c r="FMZ4" s="19"/>
      <c r="FNA4" s="19"/>
      <c r="FNB4" s="19"/>
      <c r="FNC4" s="19"/>
      <c r="FND4" s="19"/>
      <c r="FNE4" s="19"/>
      <c r="FNF4" s="19"/>
      <c r="FNG4" s="19"/>
      <c r="FNH4" s="19"/>
      <c r="FNI4" s="19"/>
      <c r="FNJ4" s="19"/>
      <c r="FNK4" s="19"/>
      <c r="FNL4" s="19"/>
      <c r="FNM4" s="19"/>
      <c r="FNN4" s="19"/>
      <c r="FNO4" s="19"/>
      <c r="FNP4" s="19"/>
      <c r="FNQ4" s="19"/>
      <c r="FNR4" s="19"/>
      <c r="FNS4" s="19"/>
      <c r="FNT4" s="19"/>
      <c r="FNU4" s="19"/>
      <c r="FNV4" s="19"/>
      <c r="FNW4" s="19"/>
      <c r="FNX4" s="19"/>
      <c r="FNY4" s="19"/>
      <c r="FNZ4" s="19"/>
      <c r="FOA4" s="19"/>
      <c r="FOB4" s="19"/>
      <c r="FOC4" s="19"/>
      <c r="FOD4" s="19"/>
      <c r="FOE4" s="19"/>
      <c r="FOF4" s="19"/>
      <c r="FOG4" s="19"/>
      <c r="FOH4" s="19"/>
      <c r="FOI4" s="19"/>
      <c r="FOJ4" s="19"/>
      <c r="FOK4" s="19"/>
      <c r="FOL4" s="19"/>
      <c r="FOM4" s="19"/>
      <c r="FON4" s="19"/>
      <c r="FOO4" s="19"/>
      <c r="FOP4" s="19"/>
      <c r="FOQ4" s="19"/>
      <c r="FOR4" s="19"/>
      <c r="FOS4" s="19"/>
      <c r="FOT4" s="19"/>
      <c r="FOU4" s="19"/>
      <c r="FOV4" s="19"/>
      <c r="FOW4" s="19"/>
      <c r="FOX4" s="19"/>
      <c r="FOY4" s="19"/>
      <c r="FOZ4" s="19"/>
      <c r="FPA4" s="19"/>
      <c r="FPB4" s="19"/>
      <c r="FPC4" s="19"/>
      <c r="FPD4" s="19"/>
      <c r="FPE4" s="19"/>
      <c r="FPF4" s="19"/>
      <c r="FPG4" s="19"/>
      <c r="FPH4" s="19"/>
      <c r="FPI4" s="19"/>
      <c r="FPJ4" s="19"/>
      <c r="FPK4" s="19"/>
      <c r="FPL4" s="19"/>
      <c r="FPM4" s="19"/>
      <c r="FPN4" s="19"/>
      <c r="FPO4" s="19"/>
      <c r="FPP4" s="19"/>
      <c r="FPQ4" s="19"/>
      <c r="FPR4" s="19"/>
      <c r="FPS4" s="19"/>
      <c r="FPT4" s="19"/>
      <c r="FPU4" s="19"/>
      <c r="FPV4" s="19"/>
      <c r="FPW4" s="19"/>
      <c r="FPX4" s="19"/>
      <c r="FPY4" s="19"/>
      <c r="FPZ4" s="19"/>
      <c r="FQA4" s="19"/>
      <c r="FQB4" s="19"/>
      <c r="FQC4" s="19"/>
      <c r="FQD4" s="19"/>
      <c r="FQE4" s="19"/>
      <c r="FQF4" s="19"/>
      <c r="FQG4" s="19"/>
      <c r="FQH4" s="19"/>
      <c r="FQI4" s="19"/>
      <c r="FQJ4" s="19"/>
      <c r="FQK4" s="19"/>
      <c r="FQL4" s="19"/>
      <c r="FQM4" s="19"/>
      <c r="FQN4" s="19"/>
      <c r="FQO4" s="19"/>
      <c r="FQP4" s="19"/>
      <c r="FQQ4" s="19"/>
      <c r="FQR4" s="19"/>
      <c r="FQS4" s="19"/>
      <c r="FQT4" s="19"/>
      <c r="FQU4" s="19"/>
      <c r="FQV4" s="19"/>
      <c r="FQW4" s="19"/>
      <c r="FQX4" s="19"/>
      <c r="FQY4" s="19"/>
      <c r="FQZ4" s="19"/>
      <c r="FRA4" s="19"/>
      <c r="FRB4" s="19"/>
      <c r="FRC4" s="19"/>
      <c r="FRD4" s="19"/>
      <c r="FRE4" s="19"/>
      <c r="FRF4" s="19"/>
      <c r="FRG4" s="19"/>
      <c r="FRH4" s="19"/>
      <c r="FRI4" s="19"/>
      <c r="FRJ4" s="19"/>
      <c r="FRK4" s="19"/>
      <c r="FRL4" s="19"/>
      <c r="FRM4" s="19"/>
      <c r="FRN4" s="19"/>
      <c r="FRO4" s="19"/>
      <c r="FRP4" s="19"/>
      <c r="FRQ4" s="19"/>
      <c r="FRR4" s="19"/>
      <c r="FRS4" s="19"/>
      <c r="FRT4" s="19"/>
      <c r="FRU4" s="19"/>
      <c r="FRV4" s="19"/>
      <c r="FRW4" s="19"/>
      <c r="FRX4" s="19"/>
      <c r="FRY4" s="19"/>
      <c r="FRZ4" s="19"/>
      <c r="FSA4" s="19"/>
      <c r="FSB4" s="19"/>
      <c r="FSC4" s="19"/>
      <c r="FSD4" s="19"/>
      <c r="FSE4" s="19"/>
      <c r="FSF4" s="19"/>
      <c r="FSG4" s="19"/>
      <c r="FSH4" s="19"/>
      <c r="FSI4" s="19"/>
      <c r="FSJ4" s="19"/>
      <c r="FSK4" s="19"/>
      <c r="FSL4" s="19"/>
      <c r="FSM4" s="19"/>
      <c r="FSN4" s="19"/>
      <c r="FSO4" s="19"/>
      <c r="FSP4" s="19"/>
      <c r="FSQ4" s="19"/>
      <c r="FSR4" s="19"/>
      <c r="FSS4" s="19"/>
      <c r="FST4" s="19"/>
      <c r="FSU4" s="19"/>
      <c r="FSV4" s="19"/>
      <c r="FSW4" s="19"/>
      <c r="FSX4" s="19"/>
      <c r="FSY4" s="19"/>
      <c r="FSZ4" s="19"/>
      <c r="FTA4" s="19"/>
      <c r="FTB4" s="19"/>
      <c r="FTC4" s="19"/>
      <c r="FTD4" s="19"/>
      <c r="FTE4" s="19"/>
      <c r="FTF4" s="19"/>
      <c r="FTG4" s="19"/>
      <c r="FTH4" s="19"/>
      <c r="FTI4" s="19"/>
      <c r="FTJ4" s="19"/>
      <c r="FTK4" s="19"/>
      <c r="FTL4" s="19"/>
      <c r="FTM4" s="19"/>
      <c r="FTN4" s="19"/>
      <c r="FTO4" s="19"/>
      <c r="FTP4" s="19"/>
      <c r="FTQ4" s="19"/>
      <c r="FTR4" s="19"/>
      <c r="FTS4" s="19"/>
      <c r="FTT4" s="19"/>
      <c r="FTU4" s="19"/>
      <c r="FTV4" s="19"/>
      <c r="FTW4" s="19"/>
      <c r="FTX4" s="19"/>
      <c r="FTY4" s="19"/>
      <c r="FTZ4" s="19"/>
      <c r="FUA4" s="19"/>
      <c r="FUB4" s="19"/>
      <c r="FUC4" s="19"/>
      <c r="FUD4" s="19"/>
      <c r="FUE4" s="19"/>
      <c r="FUF4" s="19"/>
      <c r="FUG4" s="19"/>
      <c r="FUH4" s="19"/>
      <c r="FUI4" s="19"/>
      <c r="FUJ4" s="19"/>
      <c r="FUK4" s="19"/>
      <c r="FUL4" s="19"/>
      <c r="FUM4" s="19"/>
      <c r="FUN4" s="19"/>
      <c r="FUO4" s="19"/>
      <c r="FUP4" s="19"/>
      <c r="FUQ4" s="19"/>
      <c r="FUR4" s="19"/>
      <c r="FUS4" s="19"/>
      <c r="FUT4" s="19"/>
      <c r="FUU4" s="19"/>
      <c r="FUV4" s="19"/>
      <c r="FUW4" s="19"/>
      <c r="FUX4" s="19"/>
      <c r="FUY4" s="19"/>
      <c r="FUZ4" s="19"/>
      <c r="FVA4" s="19"/>
      <c r="FVB4" s="19"/>
      <c r="FVC4" s="19"/>
      <c r="FVD4" s="19"/>
      <c r="FVE4" s="19"/>
      <c r="FVF4" s="19"/>
      <c r="FVG4" s="19"/>
      <c r="FVH4" s="19"/>
      <c r="FVI4" s="19"/>
      <c r="FVJ4" s="19"/>
      <c r="FVK4" s="19"/>
      <c r="FVL4" s="19"/>
      <c r="FVM4" s="19"/>
      <c r="FVN4" s="19"/>
      <c r="FVO4" s="19"/>
      <c r="FVP4" s="19"/>
      <c r="FVQ4" s="19"/>
      <c r="FVR4" s="19"/>
      <c r="FVS4" s="19"/>
      <c r="FVT4" s="19"/>
      <c r="FVU4" s="19"/>
      <c r="FVV4" s="19"/>
      <c r="FVW4" s="19"/>
      <c r="FVX4" s="19"/>
      <c r="FVY4" s="19"/>
      <c r="FVZ4" s="19"/>
      <c r="FWA4" s="19"/>
      <c r="FWB4" s="19"/>
      <c r="FWC4" s="19"/>
      <c r="FWD4" s="19"/>
      <c r="FWE4" s="19"/>
      <c r="FWF4" s="19"/>
      <c r="FWG4" s="19"/>
      <c r="FWH4" s="19"/>
      <c r="FWI4" s="19"/>
      <c r="FWJ4" s="19"/>
      <c r="FWK4" s="19"/>
      <c r="FWL4" s="19"/>
      <c r="FWM4" s="19"/>
      <c r="FWN4" s="19"/>
      <c r="FWO4" s="19"/>
      <c r="FWP4" s="19"/>
      <c r="FWQ4" s="19"/>
      <c r="FWR4" s="19"/>
      <c r="FWS4" s="19"/>
      <c r="FWT4" s="19"/>
      <c r="FWU4" s="19"/>
      <c r="FWV4" s="19"/>
      <c r="FWW4" s="19"/>
      <c r="FWX4" s="19"/>
      <c r="FWY4" s="19"/>
      <c r="FWZ4" s="19"/>
      <c r="FXA4" s="19"/>
      <c r="FXB4" s="19"/>
      <c r="FXC4" s="19"/>
      <c r="FXD4" s="19"/>
      <c r="FXE4" s="19"/>
      <c r="FXF4" s="19"/>
      <c r="FXG4" s="19"/>
      <c r="FXH4" s="19"/>
      <c r="FXI4" s="19"/>
      <c r="FXJ4" s="19"/>
      <c r="FXK4" s="19"/>
      <c r="FXL4" s="19"/>
      <c r="FXM4" s="19"/>
      <c r="FXN4" s="19"/>
      <c r="FXO4" s="19"/>
      <c r="FXP4" s="19"/>
      <c r="FXQ4" s="19"/>
      <c r="FXR4" s="19"/>
      <c r="FXS4" s="19"/>
      <c r="FXT4" s="19"/>
      <c r="FXU4" s="19"/>
      <c r="FXV4" s="19"/>
      <c r="FXW4" s="19"/>
      <c r="FXX4" s="19"/>
      <c r="FXY4" s="19"/>
      <c r="FXZ4" s="19"/>
      <c r="FYA4" s="19"/>
      <c r="FYB4" s="19"/>
      <c r="FYC4" s="19"/>
      <c r="FYD4" s="19"/>
      <c r="FYE4" s="19"/>
      <c r="FYF4" s="19"/>
      <c r="FYG4" s="19"/>
      <c r="FYH4" s="19"/>
      <c r="FYI4" s="19"/>
      <c r="FYJ4" s="19"/>
      <c r="FYK4" s="19"/>
      <c r="FYL4" s="19"/>
      <c r="FYM4" s="19"/>
      <c r="FYN4" s="19"/>
      <c r="FYO4" s="19"/>
      <c r="FYP4" s="19"/>
      <c r="FYQ4" s="19"/>
      <c r="FYR4" s="19"/>
      <c r="FYS4" s="19"/>
      <c r="FYT4" s="19"/>
      <c r="FYU4" s="19"/>
      <c r="FYV4" s="19"/>
      <c r="FYW4" s="19"/>
      <c r="FYX4" s="19"/>
      <c r="FYY4" s="19"/>
      <c r="FYZ4" s="19"/>
      <c r="FZA4" s="19"/>
      <c r="FZB4" s="19"/>
      <c r="FZC4" s="19"/>
      <c r="FZD4" s="19"/>
      <c r="FZE4" s="19"/>
      <c r="FZF4" s="19"/>
      <c r="FZG4" s="19"/>
      <c r="FZH4" s="19"/>
      <c r="FZI4" s="19"/>
      <c r="FZJ4" s="19"/>
      <c r="FZK4" s="19"/>
      <c r="FZL4" s="19"/>
      <c r="FZM4" s="19"/>
      <c r="FZN4" s="19"/>
      <c r="FZO4" s="19"/>
      <c r="FZP4" s="19"/>
      <c r="FZQ4" s="19"/>
      <c r="FZR4" s="19"/>
      <c r="FZS4" s="19"/>
      <c r="FZT4" s="19"/>
      <c r="FZU4" s="19"/>
      <c r="FZV4" s="19"/>
      <c r="FZW4" s="19"/>
      <c r="FZX4" s="19"/>
      <c r="FZY4" s="19"/>
      <c r="FZZ4" s="19"/>
      <c r="GAA4" s="19"/>
      <c r="GAB4" s="19"/>
      <c r="GAC4" s="19"/>
      <c r="GAD4" s="19"/>
      <c r="GAE4" s="19"/>
      <c r="GAF4" s="19"/>
      <c r="GAG4" s="19"/>
      <c r="GAH4" s="19"/>
      <c r="GAI4" s="19"/>
      <c r="GAJ4" s="19"/>
      <c r="GAK4" s="19"/>
      <c r="GAL4" s="19"/>
      <c r="GAM4" s="19"/>
      <c r="GAN4" s="19"/>
      <c r="GAO4" s="19"/>
      <c r="GAP4" s="19"/>
      <c r="GAQ4" s="19"/>
      <c r="GAR4" s="19"/>
      <c r="GAS4" s="19"/>
      <c r="GAT4" s="19"/>
      <c r="GAU4" s="19"/>
      <c r="GAV4" s="19"/>
      <c r="GAW4" s="19"/>
      <c r="GAX4" s="19"/>
      <c r="GAY4" s="19"/>
      <c r="GAZ4" s="19"/>
      <c r="GBA4" s="19"/>
      <c r="GBB4" s="19"/>
      <c r="GBC4" s="19"/>
      <c r="GBD4" s="19"/>
      <c r="GBE4" s="19"/>
      <c r="GBF4" s="19"/>
      <c r="GBG4" s="19"/>
      <c r="GBH4" s="19"/>
      <c r="GBI4" s="19"/>
      <c r="GBJ4" s="19"/>
      <c r="GBK4" s="19"/>
      <c r="GBL4" s="19"/>
      <c r="GBM4" s="19"/>
      <c r="GBN4" s="19"/>
      <c r="GBO4" s="19"/>
      <c r="GBP4" s="19"/>
      <c r="GBQ4" s="19"/>
      <c r="GBR4" s="19"/>
      <c r="GBS4" s="19"/>
      <c r="GBT4" s="19"/>
      <c r="GBU4" s="19"/>
      <c r="GBV4" s="19"/>
      <c r="GBW4" s="19"/>
      <c r="GBX4" s="19"/>
      <c r="GBY4" s="19"/>
      <c r="GBZ4" s="19"/>
      <c r="GCA4" s="19"/>
      <c r="GCB4" s="19"/>
      <c r="GCC4" s="19"/>
      <c r="GCD4" s="19"/>
      <c r="GCE4" s="19"/>
      <c r="GCF4" s="19"/>
      <c r="GCG4" s="19"/>
      <c r="GCH4" s="19"/>
      <c r="GCI4" s="19"/>
      <c r="GCJ4" s="19"/>
      <c r="GCK4" s="19"/>
      <c r="GCL4" s="19"/>
      <c r="GCM4" s="19"/>
      <c r="GCN4" s="19"/>
      <c r="GCO4" s="19"/>
      <c r="GCP4" s="19"/>
      <c r="GCQ4" s="19"/>
      <c r="GCR4" s="19"/>
      <c r="GCS4" s="19"/>
      <c r="GCT4" s="19"/>
      <c r="GCU4" s="19"/>
      <c r="GCV4" s="19"/>
      <c r="GCW4" s="19"/>
      <c r="GCX4" s="19"/>
      <c r="GCY4" s="19"/>
      <c r="GCZ4" s="19"/>
      <c r="GDA4" s="19"/>
      <c r="GDB4" s="19"/>
      <c r="GDC4" s="19"/>
      <c r="GDD4" s="19"/>
      <c r="GDE4" s="19"/>
      <c r="GDF4" s="19"/>
      <c r="GDG4" s="19"/>
      <c r="GDH4" s="19"/>
      <c r="GDI4" s="19"/>
      <c r="GDJ4" s="19"/>
      <c r="GDK4" s="19"/>
      <c r="GDL4" s="19"/>
      <c r="GDM4" s="19"/>
      <c r="GDN4" s="19"/>
      <c r="GDO4" s="19"/>
      <c r="GDP4" s="19"/>
      <c r="GDQ4" s="19"/>
      <c r="GDR4" s="19"/>
      <c r="GDS4" s="19"/>
      <c r="GDT4" s="19"/>
      <c r="GDU4" s="19"/>
      <c r="GDV4" s="19"/>
      <c r="GDW4" s="19"/>
      <c r="GDX4" s="19"/>
      <c r="GDY4" s="19"/>
      <c r="GDZ4" s="19"/>
      <c r="GEA4" s="19"/>
      <c r="GEB4" s="19"/>
      <c r="GEC4" s="19"/>
      <c r="GED4" s="19"/>
      <c r="GEE4" s="19"/>
      <c r="GEF4" s="19"/>
      <c r="GEG4" s="19"/>
      <c r="GEH4" s="19"/>
      <c r="GEI4" s="19"/>
      <c r="GEJ4" s="19"/>
      <c r="GEK4" s="19"/>
      <c r="GEL4" s="19"/>
      <c r="GEM4" s="19"/>
      <c r="GEN4" s="19"/>
      <c r="GEO4" s="19"/>
      <c r="GEP4" s="19"/>
      <c r="GEQ4" s="19"/>
      <c r="GER4" s="19"/>
      <c r="GES4" s="19"/>
      <c r="GET4" s="19"/>
      <c r="GEU4" s="19"/>
      <c r="GEV4" s="19"/>
      <c r="GEW4" s="19"/>
      <c r="GEX4" s="19"/>
      <c r="GEY4" s="19"/>
      <c r="GEZ4" s="19"/>
      <c r="GFA4" s="19"/>
      <c r="GFB4" s="19"/>
      <c r="GFC4" s="19"/>
      <c r="GFD4" s="19"/>
      <c r="GFE4" s="19"/>
      <c r="GFF4" s="19"/>
      <c r="GFG4" s="19"/>
      <c r="GFH4" s="19"/>
      <c r="GFI4" s="19"/>
      <c r="GFJ4" s="19"/>
      <c r="GFK4" s="19"/>
      <c r="GFL4" s="19"/>
      <c r="GFM4" s="19"/>
      <c r="GFN4" s="19"/>
      <c r="GFO4" s="19"/>
      <c r="GFP4" s="19"/>
      <c r="GFQ4" s="19"/>
      <c r="GFR4" s="19"/>
      <c r="GFS4" s="19"/>
      <c r="GFT4" s="19"/>
      <c r="GFU4" s="19"/>
      <c r="GFV4" s="19"/>
      <c r="GFW4" s="19"/>
      <c r="GFX4" s="19"/>
      <c r="GFY4" s="19"/>
      <c r="GFZ4" s="19"/>
      <c r="GGA4" s="19"/>
      <c r="GGB4" s="19"/>
      <c r="GGC4" s="19"/>
      <c r="GGD4" s="19"/>
      <c r="GGE4" s="19"/>
      <c r="GGF4" s="19"/>
      <c r="GGG4" s="19"/>
      <c r="GGH4" s="19"/>
      <c r="GGI4" s="19"/>
      <c r="GGJ4" s="19"/>
      <c r="GGK4" s="19"/>
      <c r="GGL4" s="19"/>
      <c r="GGM4" s="19"/>
      <c r="GGN4" s="19"/>
      <c r="GGO4" s="19"/>
      <c r="GGP4" s="19"/>
      <c r="GGQ4" s="19"/>
      <c r="GGR4" s="19"/>
      <c r="GGS4" s="19"/>
      <c r="GGT4" s="19"/>
      <c r="GGU4" s="19"/>
      <c r="GGV4" s="19"/>
      <c r="GGW4" s="19"/>
      <c r="GGX4" s="19"/>
      <c r="GGY4" s="19"/>
      <c r="GGZ4" s="19"/>
      <c r="GHA4" s="19"/>
      <c r="GHB4" s="19"/>
      <c r="GHC4" s="19"/>
      <c r="GHD4" s="19"/>
      <c r="GHE4" s="19"/>
      <c r="GHF4" s="19"/>
      <c r="GHG4" s="19"/>
      <c r="GHH4" s="19"/>
      <c r="GHI4" s="19"/>
      <c r="GHJ4" s="19"/>
      <c r="GHK4" s="19"/>
      <c r="GHL4" s="19"/>
      <c r="GHM4" s="19"/>
      <c r="GHN4" s="19"/>
      <c r="GHO4" s="19"/>
      <c r="GHP4" s="19"/>
      <c r="GHQ4" s="19"/>
      <c r="GHR4" s="19"/>
      <c r="GHS4" s="19"/>
      <c r="GHT4" s="19"/>
      <c r="GHU4" s="19"/>
      <c r="GHV4" s="19"/>
      <c r="GHW4" s="19"/>
      <c r="GHX4" s="19"/>
      <c r="GHY4" s="19"/>
      <c r="GHZ4" s="19"/>
      <c r="GIA4" s="19"/>
      <c r="GIB4" s="19"/>
      <c r="GIC4" s="19"/>
      <c r="GID4" s="19"/>
      <c r="GIE4" s="19"/>
      <c r="GIF4" s="19"/>
      <c r="GIG4" s="19"/>
      <c r="GIH4" s="19"/>
      <c r="GII4" s="19"/>
      <c r="GIJ4" s="19"/>
      <c r="GIK4" s="19"/>
      <c r="GIL4" s="19"/>
      <c r="GIM4" s="19"/>
      <c r="GIN4" s="19"/>
      <c r="GIO4" s="19"/>
      <c r="GIP4" s="19"/>
      <c r="GIQ4" s="19"/>
      <c r="GIR4" s="19"/>
      <c r="GIS4" s="19"/>
      <c r="GIT4" s="19"/>
      <c r="GIU4" s="19"/>
      <c r="GIV4" s="19"/>
      <c r="GIW4" s="19"/>
      <c r="GIX4" s="19"/>
      <c r="GIY4" s="19"/>
      <c r="GIZ4" s="19"/>
      <c r="GJA4" s="19"/>
      <c r="GJB4" s="19"/>
      <c r="GJC4" s="19"/>
      <c r="GJD4" s="19"/>
      <c r="GJE4" s="19"/>
      <c r="GJF4" s="19"/>
      <c r="GJG4" s="19"/>
      <c r="GJH4" s="19"/>
      <c r="GJI4" s="19"/>
      <c r="GJJ4" s="19"/>
      <c r="GJK4" s="19"/>
      <c r="GJL4" s="19"/>
      <c r="GJM4" s="19"/>
      <c r="GJN4" s="19"/>
      <c r="GJO4" s="19"/>
      <c r="GJP4" s="19"/>
      <c r="GJQ4" s="19"/>
      <c r="GJR4" s="19"/>
      <c r="GJS4" s="19"/>
      <c r="GJT4" s="19"/>
      <c r="GJU4" s="19"/>
      <c r="GJV4" s="19"/>
      <c r="GJW4" s="19"/>
      <c r="GJX4" s="19"/>
      <c r="GJY4" s="19"/>
      <c r="GJZ4" s="19"/>
      <c r="GKA4" s="19"/>
      <c r="GKB4" s="19"/>
      <c r="GKC4" s="19"/>
      <c r="GKD4" s="19"/>
      <c r="GKE4" s="19"/>
      <c r="GKF4" s="19"/>
      <c r="GKG4" s="19"/>
      <c r="GKH4" s="19"/>
      <c r="GKI4" s="19"/>
      <c r="GKJ4" s="19"/>
      <c r="GKK4" s="19"/>
      <c r="GKL4" s="19"/>
      <c r="GKM4" s="19"/>
      <c r="GKN4" s="19"/>
      <c r="GKO4" s="19"/>
      <c r="GKP4" s="19"/>
      <c r="GKQ4" s="19"/>
      <c r="GKR4" s="19"/>
      <c r="GKS4" s="19"/>
      <c r="GKT4" s="19"/>
      <c r="GKU4" s="19"/>
      <c r="GKV4" s="19"/>
      <c r="GKW4" s="19"/>
      <c r="GKX4" s="19"/>
      <c r="GKY4" s="19"/>
      <c r="GKZ4" s="19"/>
      <c r="GLA4" s="19"/>
      <c r="GLB4" s="19"/>
      <c r="GLC4" s="19"/>
      <c r="GLD4" s="19"/>
      <c r="GLE4" s="19"/>
      <c r="GLF4" s="19"/>
      <c r="GLG4" s="19"/>
      <c r="GLH4" s="19"/>
      <c r="GLI4" s="19"/>
      <c r="GLJ4" s="19"/>
      <c r="GLK4" s="19"/>
      <c r="GLL4" s="19"/>
      <c r="GLM4" s="19"/>
      <c r="GLN4" s="19"/>
      <c r="GLO4" s="19"/>
      <c r="GLP4" s="19"/>
      <c r="GLQ4" s="19"/>
      <c r="GLR4" s="19"/>
      <c r="GLS4" s="19"/>
      <c r="GLT4" s="19"/>
      <c r="GLU4" s="19"/>
      <c r="GLV4" s="19"/>
      <c r="GLW4" s="19"/>
      <c r="GLX4" s="19"/>
      <c r="GLY4" s="19"/>
      <c r="GLZ4" s="19"/>
      <c r="GMA4" s="19"/>
      <c r="GMB4" s="19"/>
      <c r="GMC4" s="19"/>
      <c r="GMD4" s="19"/>
      <c r="GME4" s="19"/>
      <c r="GMF4" s="19"/>
      <c r="GMG4" s="19"/>
      <c r="GMH4" s="19"/>
      <c r="GMI4" s="19"/>
      <c r="GMJ4" s="19"/>
      <c r="GMK4" s="19"/>
      <c r="GML4" s="19"/>
      <c r="GMM4" s="19"/>
      <c r="GMN4" s="19"/>
      <c r="GMO4" s="19"/>
      <c r="GMP4" s="19"/>
      <c r="GMQ4" s="19"/>
      <c r="GMR4" s="19"/>
      <c r="GMS4" s="19"/>
      <c r="GMT4" s="19"/>
      <c r="GMU4" s="19"/>
      <c r="GMV4" s="19"/>
      <c r="GMW4" s="19"/>
      <c r="GMX4" s="19"/>
      <c r="GMY4" s="19"/>
      <c r="GMZ4" s="19"/>
      <c r="GNA4" s="19"/>
      <c r="GNB4" s="19"/>
      <c r="GNC4" s="19"/>
      <c r="GND4" s="19"/>
      <c r="GNE4" s="19"/>
      <c r="GNF4" s="19"/>
      <c r="GNG4" s="19"/>
      <c r="GNH4" s="19"/>
      <c r="GNI4" s="19"/>
      <c r="GNJ4" s="19"/>
      <c r="GNK4" s="19"/>
      <c r="GNL4" s="19"/>
      <c r="GNM4" s="19"/>
      <c r="GNN4" s="19"/>
      <c r="GNO4" s="19"/>
      <c r="GNP4" s="19"/>
      <c r="GNQ4" s="19"/>
      <c r="GNR4" s="19"/>
      <c r="GNS4" s="19"/>
      <c r="GNT4" s="19"/>
      <c r="GNU4" s="19"/>
      <c r="GNV4" s="19"/>
      <c r="GNW4" s="19"/>
      <c r="GNX4" s="19"/>
      <c r="GNY4" s="19"/>
      <c r="GNZ4" s="19"/>
      <c r="GOA4" s="19"/>
      <c r="GOB4" s="19"/>
      <c r="GOC4" s="19"/>
      <c r="GOD4" s="19"/>
      <c r="GOE4" s="19"/>
      <c r="GOF4" s="19"/>
      <c r="GOG4" s="19"/>
      <c r="GOH4" s="19"/>
      <c r="GOI4" s="19"/>
      <c r="GOJ4" s="19"/>
      <c r="GOK4" s="19"/>
      <c r="GOL4" s="19"/>
      <c r="GOM4" s="19"/>
      <c r="GON4" s="19"/>
      <c r="GOO4" s="19"/>
      <c r="GOP4" s="19"/>
      <c r="GOQ4" s="19"/>
      <c r="GOR4" s="19"/>
      <c r="GOS4" s="19"/>
      <c r="GOT4" s="19"/>
      <c r="GOU4" s="19"/>
      <c r="GOV4" s="19"/>
      <c r="GOW4" s="19"/>
      <c r="GOX4" s="19"/>
      <c r="GOY4" s="19"/>
      <c r="GOZ4" s="19"/>
      <c r="GPA4" s="19"/>
      <c r="GPB4" s="19"/>
      <c r="GPC4" s="19"/>
      <c r="GPD4" s="19"/>
      <c r="GPE4" s="19"/>
      <c r="GPF4" s="19"/>
      <c r="GPG4" s="19"/>
      <c r="GPH4" s="19"/>
      <c r="GPI4" s="19"/>
      <c r="GPJ4" s="19"/>
      <c r="GPK4" s="19"/>
      <c r="GPL4" s="19"/>
      <c r="GPM4" s="19"/>
      <c r="GPN4" s="19"/>
      <c r="GPO4" s="19"/>
      <c r="GPP4" s="19"/>
      <c r="GPQ4" s="19"/>
      <c r="GPR4" s="19"/>
      <c r="GPS4" s="19"/>
      <c r="GPT4" s="19"/>
      <c r="GPU4" s="19"/>
      <c r="GPV4" s="19"/>
      <c r="GPW4" s="19"/>
      <c r="GPX4" s="19"/>
      <c r="GPY4" s="19"/>
      <c r="GPZ4" s="19"/>
      <c r="GQA4" s="19"/>
      <c r="GQB4" s="19"/>
      <c r="GQC4" s="19"/>
      <c r="GQD4" s="19"/>
      <c r="GQE4" s="19"/>
      <c r="GQF4" s="19"/>
      <c r="GQG4" s="19"/>
      <c r="GQH4" s="19"/>
      <c r="GQI4" s="19"/>
      <c r="GQJ4" s="19"/>
      <c r="GQK4" s="19"/>
      <c r="GQL4" s="19"/>
      <c r="GQM4" s="19"/>
      <c r="GQN4" s="19"/>
      <c r="GQO4" s="19"/>
      <c r="GQP4" s="19"/>
      <c r="GQQ4" s="19"/>
      <c r="GQR4" s="19"/>
      <c r="GQS4" s="19"/>
      <c r="GQT4" s="19"/>
      <c r="GQU4" s="19"/>
      <c r="GQV4" s="19"/>
      <c r="GQW4" s="19"/>
      <c r="GQX4" s="19"/>
      <c r="GQY4" s="19"/>
      <c r="GQZ4" s="19"/>
      <c r="GRA4" s="19"/>
      <c r="GRB4" s="19"/>
      <c r="GRC4" s="19"/>
      <c r="GRD4" s="19"/>
      <c r="GRE4" s="19"/>
      <c r="GRF4" s="19"/>
      <c r="GRG4" s="19"/>
      <c r="GRH4" s="19"/>
      <c r="GRI4" s="19"/>
      <c r="GRJ4" s="19"/>
      <c r="GRK4" s="19"/>
      <c r="GRL4" s="19"/>
      <c r="GRM4" s="19"/>
      <c r="GRN4" s="19"/>
      <c r="GRO4" s="19"/>
      <c r="GRP4" s="19"/>
      <c r="GRQ4" s="19"/>
      <c r="GRR4" s="19"/>
      <c r="GRS4" s="19"/>
      <c r="GRT4" s="19"/>
      <c r="GRU4" s="19"/>
      <c r="GRV4" s="19"/>
      <c r="GRW4" s="19"/>
      <c r="GRX4" s="19"/>
      <c r="GRY4" s="19"/>
      <c r="GRZ4" s="19"/>
      <c r="GSA4" s="19"/>
      <c r="GSB4" s="19"/>
      <c r="GSC4" s="19"/>
      <c r="GSD4" s="19"/>
      <c r="GSE4" s="19"/>
      <c r="GSF4" s="19"/>
      <c r="GSG4" s="19"/>
      <c r="GSH4" s="19"/>
      <c r="GSI4" s="19"/>
      <c r="GSJ4" s="19"/>
      <c r="GSK4" s="19"/>
      <c r="GSL4" s="19"/>
      <c r="GSM4" s="19"/>
      <c r="GSN4" s="19"/>
      <c r="GSO4" s="19"/>
      <c r="GSP4" s="19"/>
      <c r="GSQ4" s="19"/>
      <c r="GSR4" s="19"/>
      <c r="GSS4" s="19"/>
      <c r="GST4" s="19"/>
      <c r="GSU4" s="19"/>
      <c r="GSV4" s="19"/>
      <c r="GSW4" s="19"/>
      <c r="GSX4" s="19"/>
      <c r="GSY4" s="19"/>
      <c r="GSZ4" s="19"/>
      <c r="GTA4" s="19"/>
      <c r="GTB4" s="19"/>
      <c r="GTC4" s="19"/>
      <c r="GTD4" s="19"/>
      <c r="GTE4" s="19"/>
      <c r="GTF4" s="19"/>
      <c r="GTG4" s="19"/>
      <c r="GTH4" s="19"/>
      <c r="GTI4" s="19"/>
      <c r="GTJ4" s="19"/>
      <c r="GTK4" s="19"/>
      <c r="GTL4" s="19"/>
      <c r="GTM4" s="19"/>
      <c r="GTN4" s="19"/>
      <c r="GTO4" s="19"/>
      <c r="GTP4" s="19"/>
      <c r="GTQ4" s="19"/>
      <c r="GTR4" s="19"/>
      <c r="GTS4" s="19"/>
      <c r="GTT4" s="19"/>
      <c r="GTU4" s="19"/>
      <c r="GTV4" s="19"/>
      <c r="GTW4" s="19"/>
      <c r="GTX4" s="19"/>
      <c r="GTY4" s="19"/>
      <c r="GTZ4" s="19"/>
      <c r="GUA4" s="19"/>
      <c r="GUB4" s="19"/>
      <c r="GUC4" s="19"/>
      <c r="GUD4" s="19"/>
      <c r="GUE4" s="19"/>
      <c r="GUF4" s="19"/>
      <c r="GUG4" s="19"/>
      <c r="GUH4" s="19"/>
      <c r="GUI4" s="19"/>
      <c r="GUJ4" s="19"/>
      <c r="GUK4" s="19"/>
      <c r="GUL4" s="19"/>
      <c r="GUM4" s="19"/>
      <c r="GUN4" s="19"/>
      <c r="GUO4" s="19"/>
      <c r="GUP4" s="19"/>
      <c r="GUQ4" s="19"/>
      <c r="GUR4" s="19"/>
      <c r="GUS4" s="19"/>
      <c r="GUT4" s="19"/>
      <c r="GUU4" s="19"/>
      <c r="GUV4" s="19"/>
      <c r="GUW4" s="19"/>
      <c r="GUX4" s="19"/>
      <c r="GUY4" s="19"/>
      <c r="GUZ4" s="19"/>
      <c r="GVA4" s="19"/>
      <c r="GVB4" s="19"/>
      <c r="GVC4" s="19"/>
      <c r="GVD4" s="19"/>
      <c r="GVE4" s="19"/>
      <c r="GVF4" s="19"/>
      <c r="GVG4" s="19"/>
      <c r="GVH4" s="19"/>
      <c r="GVI4" s="19"/>
      <c r="GVJ4" s="19"/>
      <c r="GVK4" s="19"/>
      <c r="GVL4" s="19"/>
      <c r="GVM4" s="19"/>
      <c r="GVN4" s="19"/>
      <c r="GVO4" s="19"/>
      <c r="GVP4" s="19"/>
      <c r="GVQ4" s="19"/>
      <c r="GVR4" s="19"/>
      <c r="GVS4" s="19"/>
      <c r="GVT4" s="19"/>
      <c r="GVU4" s="19"/>
      <c r="GVV4" s="19"/>
      <c r="GVW4" s="19"/>
      <c r="GVX4" s="19"/>
      <c r="GVY4" s="19"/>
      <c r="GVZ4" s="19"/>
      <c r="GWA4" s="19"/>
      <c r="GWB4" s="19"/>
      <c r="GWC4" s="19"/>
      <c r="GWD4" s="19"/>
      <c r="GWE4" s="19"/>
      <c r="GWF4" s="19"/>
      <c r="GWG4" s="19"/>
      <c r="GWH4" s="19"/>
      <c r="GWI4" s="19"/>
      <c r="GWJ4" s="19"/>
      <c r="GWK4" s="19"/>
      <c r="GWL4" s="19"/>
      <c r="GWM4" s="19"/>
      <c r="GWN4" s="19"/>
      <c r="GWO4" s="19"/>
      <c r="GWP4" s="19"/>
      <c r="GWQ4" s="19"/>
      <c r="GWR4" s="19"/>
      <c r="GWS4" s="19"/>
      <c r="GWT4" s="19"/>
      <c r="GWU4" s="19"/>
      <c r="GWV4" s="19"/>
      <c r="GWW4" s="19"/>
      <c r="GWX4" s="19"/>
      <c r="GWY4" s="19"/>
      <c r="GWZ4" s="19"/>
      <c r="GXA4" s="19"/>
      <c r="GXB4" s="19"/>
      <c r="GXC4" s="19"/>
      <c r="GXD4" s="19"/>
      <c r="GXE4" s="19"/>
      <c r="GXF4" s="19"/>
      <c r="GXG4" s="19"/>
      <c r="GXH4" s="19"/>
      <c r="GXI4" s="19"/>
      <c r="GXJ4" s="19"/>
      <c r="GXK4" s="19"/>
      <c r="GXL4" s="19"/>
      <c r="GXM4" s="19"/>
      <c r="GXN4" s="19"/>
      <c r="GXO4" s="19"/>
      <c r="GXP4" s="19"/>
      <c r="GXQ4" s="19"/>
      <c r="GXR4" s="19"/>
      <c r="GXS4" s="19"/>
      <c r="GXT4" s="19"/>
      <c r="GXU4" s="19"/>
      <c r="GXV4" s="19"/>
      <c r="GXW4" s="19"/>
      <c r="GXX4" s="19"/>
      <c r="GXY4" s="19"/>
      <c r="GXZ4" s="19"/>
      <c r="GYA4" s="19"/>
      <c r="GYB4" s="19"/>
      <c r="GYC4" s="19"/>
      <c r="GYD4" s="19"/>
      <c r="GYE4" s="19"/>
      <c r="GYF4" s="19"/>
      <c r="GYG4" s="19"/>
      <c r="GYH4" s="19"/>
      <c r="GYI4" s="19"/>
      <c r="GYJ4" s="19"/>
      <c r="GYK4" s="19"/>
      <c r="GYL4" s="19"/>
      <c r="GYM4" s="19"/>
      <c r="GYN4" s="19"/>
      <c r="GYO4" s="19"/>
      <c r="GYP4" s="19"/>
      <c r="GYQ4" s="19"/>
      <c r="GYR4" s="19"/>
      <c r="GYS4" s="19"/>
      <c r="GYT4" s="19"/>
      <c r="GYU4" s="19"/>
      <c r="GYV4" s="19"/>
      <c r="GYW4" s="19"/>
      <c r="GYX4" s="19"/>
      <c r="GYY4" s="19"/>
      <c r="GYZ4" s="19"/>
      <c r="GZA4" s="19"/>
      <c r="GZB4" s="19"/>
      <c r="GZC4" s="19"/>
      <c r="GZD4" s="19"/>
      <c r="GZE4" s="19"/>
      <c r="GZF4" s="19"/>
      <c r="GZG4" s="19"/>
      <c r="GZH4" s="19"/>
      <c r="GZI4" s="19"/>
      <c r="GZJ4" s="19"/>
      <c r="GZK4" s="19"/>
      <c r="GZL4" s="19"/>
      <c r="GZM4" s="19"/>
      <c r="GZN4" s="19"/>
      <c r="GZO4" s="19"/>
      <c r="GZP4" s="19"/>
      <c r="GZQ4" s="19"/>
      <c r="GZR4" s="19"/>
      <c r="GZS4" s="19"/>
      <c r="GZT4" s="19"/>
      <c r="GZU4" s="19"/>
      <c r="GZV4" s="19"/>
      <c r="GZW4" s="19"/>
      <c r="GZX4" s="19"/>
      <c r="GZY4" s="19"/>
      <c r="GZZ4" s="19"/>
      <c r="HAA4" s="19"/>
      <c r="HAB4" s="19"/>
      <c r="HAC4" s="19"/>
      <c r="HAD4" s="19"/>
      <c r="HAE4" s="19"/>
      <c r="HAF4" s="19"/>
      <c r="HAG4" s="19"/>
      <c r="HAH4" s="19"/>
      <c r="HAI4" s="19"/>
      <c r="HAJ4" s="19"/>
      <c r="HAK4" s="19"/>
      <c r="HAL4" s="19"/>
      <c r="HAM4" s="19"/>
      <c r="HAN4" s="19"/>
      <c r="HAO4" s="19"/>
      <c r="HAP4" s="19"/>
      <c r="HAQ4" s="19"/>
      <c r="HAR4" s="19"/>
      <c r="HAS4" s="19"/>
      <c r="HAT4" s="19"/>
      <c r="HAU4" s="19"/>
      <c r="HAV4" s="19"/>
      <c r="HAW4" s="19"/>
      <c r="HAX4" s="19"/>
      <c r="HAY4" s="19"/>
      <c r="HAZ4" s="19"/>
      <c r="HBA4" s="19"/>
      <c r="HBB4" s="19"/>
      <c r="HBC4" s="19"/>
      <c r="HBD4" s="19"/>
      <c r="HBE4" s="19"/>
      <c r="HBF4" s="19"/>
      <c r="HBG4" s="19"/>
      <c r="HBH4" s="19"/>
      <c r="HBI4" s="19"/>
      <c r="HBJ4" s="19"/>
      <c r="HBK4" s="19"/>
      <c r="HBL4" s="19"/>
      <c r="HBM4" s="19"/>
      <c r="HBN4" s="19"/>
      <c r="HBO4" s="19"/>
      <c r="HBP4" s="19"/>
      <c r="HBQ4" s="19"/>
      <c r="HBR4" s="19"/>
      <c r="HBS4" s="19"/>
      <c r="HBT4" s="19"/>
      <c r="HBU4" s="19"/>
      <c r="HBV4" s="19"/>
      <c r="HBW4" s="19"/>
      <c r="HBX4" s="19"/>
      <c r="HBY4" s="19"/>
      <c r="HBZ4" s="19"/>
      <c r="HCA4" s="19"/>
      <c r="HCB4" s="19"/>
      <c r="HCC4" s="19"/>
      <c r="HCD4" s="19"/>
      <c r="HCE4" s="19"/>
      <c r="HCF4" s="19"/>
      <c r="HCG4" s="19"/>
      <c r="HCH4" s="19"/>
      <c r="HCI4" s="19"/>
      <c r="HCJ4" s="19"/>
      <c r="HCK4" s="19"/>
      <c r="HCL4" s="19"/>
      <c r="HCM4" s="19"/>
      <c r="HCN4" s="19"/>
      <c r="HCO4" s="19"/>
      <c r="HCP4" s="19"/>
      <c r="HCQ4" s="19"/>
      <c r="HCR4" s="19"/>
      <c r="HCS4" s="19"/>
      <c r="HCT4" s="19"/>
      <c r="HCU4" s="19"/>
      <c r="HCV4" s="19"/>
      <c r="HCW4" s="19"/>
      <c r="HCX4" s="19"/>
      <c r="HCY4" s="19"/>
      <c r="HCZ4" s="19"/>
      <c r="HDA4" s="19"/>
      <c r="HDB4" s="19"/>
      <c r="HDC4" s="19"/>
      <c r="HDD4" s="19"/>
      <c r="HDE4" s="19"/>
      <c r="HDF4" s="19"/>
      <c r="HDG4" s="19"/>
      <c r="HDH4" s="19"/>
      <c r="HDI4" s="19"/>
      <c r="HDJ4" s="19"/>
      <c r="HDK4" s="19"/>
      <c r="HDL4" s="19"/>
      <c r="HDM4" s="19"/>
      <c r="HDN4" s="19"/>
      <c r="HDO4" s="19"/>
      <c r="HDP4" s="19"/>
      <c r="HDQ4" s="19"/>
      <c r="HDR4" s="19"/>
      <c r="HDS4" s="19"/>
      <c r="HDT4" s="19"/>
      <c r="HDU4" s="19"/>
      <c r="HDV4" s="19"/>
      <c r="HDW4" s="19"/>
      <c r="HDX4" s="19"/>
      <c r="HDY4" s="19"/>
      <c r="HDZ4" s="19"/>
      <c r="HEA4" s="19"/>
      <c r="HEB4" s="19"/>
      <c r="HEC4" s="19"/>
      <c r="HED4" s="19"/>
      <c r="HEE4" s="19"/>
      <c r="HEF4" s="19"/>
      <c r="HEG4" s="19"/>
      <c r="HEH4" s="19"/>
      <c r="HEI4" s="19"/>
      <c r="HEJ4" s="19"/>
      <c r="HEK4" s="19"/>
      <c r="HEL4" s="19"/>
      <c r="HEM4" s="19"/>
      <c r="HEN4" s="19"/>
      <c r="HEO4" s="19"/>
      <c r="HEP4" s="19"/>
      <c r="HEQ4" s="19"/>
      <c r="HER4" s="19"/>
      <c r="HES4" s="19"/>
      <c r="HET4" s="19"/>
      <c r="HEU4" s="19"/>
      <c r="HEV4" s="19"/>
      <c r="HEW4" s="19"/>
      <c r="HEX4" s="19"/>
      <c r="HEY4" s="19"/>
      <c r="HEZ4" s="19"/>
      <c r="HFA4" s="19"/>
      <c r="HFB4" s="19"/>
      <c r="HFC4" s="19"/>
      <c r="HFD4" s="19"/>
      <c r="HFE4" s="19"/>
      <c r="HFF4" s="19"/>
      <c r="HFG4" s="19"/>
      <c r="HFH4" s="19"/>
      <c r="HFI4" s="19"/>
      <c r="HFJ4" s="19"/>
      <c r="HFK4" s="19"/>
      <c r="HFL4" s="19"/>
      <c r="HFM4" s="19"/>
      <c r="HFN4" s="19"/>
      <c r="HFO4" s="19"/>
      <c r="HFP4" s="19"/>
      <c r="HFQ4" s="19"/>
      <c r="HFR4" s="19"/>
      <c r="HFS4" s="19"/>
      <c r="HFT4" s="19"/>
      <c r="HFU4" s="19"/>
      <c r="HFV4" s="19"/>
      <c r="HFW4" s="19"/>
      <c r="HFX4" s="19"/>
      <c r="HFY4" s="19"/>
      <c r="HFZ4" s="19"/>
      <c r="HGA4" s="19"/>
      <c r="HGB4" s="19"/>
      <c r="HGC4" s="19"/>
      <c r="HGD4" s="19"/>
      <c r="HGE4" s="19"/>
      <c r="HGF4" s="19"/>
      <c r="HGG4" s="19"/>
      <c r="HGH4" s="19"/>
      <c r="HGI4" s="19"/>
      <c r="HGJ4" s="19"/>
      <c r="HGK4" s="19"/>
      <c r="HGL4" s="19"/>
      <c r="HGM4" s="19"/>
      <c r="HGN4" s="19"/>
      <c r="HGO4" s="19"/>
      <c r="HGP4" s="19"/>
      <c r="HGQ4" s="19"/>
      <c r="HGR4" s="19"/>
      <c r="HGS4" s="19"/>
      <c r="HGT4" s="19"/>
      <c r="HGU4" s="19"/>
      <c r="HGV4" s="19"/>
      <c r="HGW4" s="19"/>
      <c r="HGX4" s="19"/>
      <c r="HGY4" s="19"/>
      <c r="HGZ4" s="19"/>
      <c r="HHA4" s="19"/>
      <c r="HHB4" s="19"/>
      <c r="HHC4" s="19"/>
      <c r="HHD4" s="19"/>
      <c r="HHE4" s="19"/>
      <c r="HHF4" s="19"/>
      <c r="HHG4" s="19"/>
      <c r="HHH4" s="19"/>
      <c r="HHI4" s="19"/>
      <c r="HHJ4" s="19"/>
      <c r="HHK4" s="19"/>
      <c r="HHL4" s="19"/>
      <c r="HHM4" s="19"/>
      <c r="HHN4" s="19"/>
      <c r="HHO4" s="19"/>
      <c r="HHP4" s="19"/>
      <c r="HHQ4" s="19"/>
      <c r="HHR4" s="19"/>
      <c r="HHS4" s="19"/>
      <c r="HHT4" s="19"/>
      <c r="HHU4" s="19"/>
      <c r="HHV4" s="19"/>
      <c r="HHW4" s="19"/>
      <c r="HHX4" s="19"/>
      <c r="HHY4" s="19"/>
      <c r="HHZ4" s="19"/>
      <c r="HIA4" s="19"/>
      <c r="HIB4" s="19"/>
      <c r="HIC4" s="19"/>
      <c r="HID4" s="19"/>
      <c r="HIE4" s="19"/>
      <c r="HIF4" s="19"/>
      <c r="HIG4" s="19"/>
      <c r="HIH4" s="19"/>
      <c r="HII4" s="19"/>
      <c r="HIJ4" s="19"/>
      <c r="HIK4" s="19"/>
      <c r="HIL4" s="19"/>
      <c r="HIM4" s="19"/>
      <c r="HIN4" s="19"/>
      <c r="HIO4" s="19"/>
      <c r="HIP4" s="19"/>
      <c r="HIQ4" s="19"/>
      <c r="HIR4" s="19"/>
      <c r="HIS4" s="19"/>
      <c r="HIT4" s="19"/>
      <c r="HIU4" s="19"/>
      <c r="HIV4" s="19"/>
      <c r="HIW4" s="19"/>
      <c r="HIX4" s="19"/>
      <c r="HIY4" s="19"/>
      <c r="HIZ4" s="19"/>
      <c r="HJA4" s="19"/>
      <c r="HJB4" s="19"/>
      <c r="HJC4" s="19"/>
      <c r="HJD4" s="19"/>
      <c r="HJE4" s="19"/>
      <c r="HJF4" s="19"/>
      <c r="HJG4" s="19"/>
      <c r="HJH4" s="19"/>
      <c r="HJI4" s="19"/>
      <c r="HJJ4" s="19"/>
      <c r="HJK4" s="19"/>
      <c r="HJL4" s="19"/>
      <c r="HJM4" s="19"/>
      <c r="HJN4" s="19"/>
      <c r="HJO4" s="19"/>
      <c r="HJP4" s="19"/>
      <c r="HJQ4" s="19"/>
      <c r="HJR4" s="19"/>
      <c r="HJS4" s="19"/>
      <c r="HJT4" s="19"/>
      <c r="HJU4" s="19"/>
      <c r="HJV4" s="19"/>
      <c r="HJW4" s="19"/>
      <c r="HJX4" s="19"/>
      <c r="HJY4" s="19"/>
      <c r="HJZ4" s="19"/>
      <c r="HKA4" s="19"/>
      <c r="HKB4" s="19"/>
      <c r="HKC4" s="19"/>
      <c r="HKD4" s="19"/>
      <c r="HKE4" s="19"/>
      <c r="HKF4" s="19"/>
      <c r="HKG4" s="19"/>
      <c r="HKH4" s="19"/>
      <c r="HKI4" s="19"/>
      <c r="HKJ4" s="19"/>
      <c r="HKK4" s="19"/>
      <c r="HKL4" s="19"/>
      <c r="HKM4" s="19"/>
      <c r="HKN4" s="19"/>
      <c r="HKO4" s="19"/>
      <c r="HKP4" s="19"/>
      <c r="HKQ4" s="19"/>
      <c r="HKR4" s="19"/>
      <c r="HKS4" s="19"/>
      <c r="HKT4" s="19"/>
      <c r="HKU4" s="19"/>
      <c r="HKV4" s="19"/>
      <c r="HKW4" s="19"/>
      <c r="HKX4" s="19"/>
      <c r="HKY4" s="19"/>
      <c r="HKZ4" s="19"/>
      <c r="HLA4" s="19"/>
      <c r="HLB4" s="19"/>
      <c r="HLC4" s="19"/>
      <c r="HLD4" s="19"/>
      <c r="HLE4" s="19"/>
      <c r="HLF4" s="19"/>
      <c r="HLG4" s="19"/>
      <c r="HLH4" s="19"/>
      <c r="HLI4" s="19"/>
      <c r="HLJ4" s="19"/>
      <c r="HLK4" s="19"/>
      <c r="HLL4" s="19"/>
      <c r="HLM4" s="19"/>
      <c r="HLN4" s="19"/>
      <c r="HLO4" s="19"/>
      <c r="HLP4" s="19"/>
      <c r="HLQ4" s="19"/>
      <c r="HLR4" s="19"/>
      <c r="HLS4" s="19"/>
      <c r="HLT4" s="19"/>
      <c r="HLU4" s="19"/>
      <c r="HLV4" s="19"/>
      <c r="HLW4" s="19"/>
      <c r="HLX4" s="19"/>
      <c r="HLY4" s="19"/>
      <c r="HLZ4" s="19"/>
      <c r="HMA4" s="19"/>
      <c r="HMB4" s="19"/>
      <c r="HMC4" s="19"/>
      <c r="HMD4" s="19"/>
      <c r="HME4" s="19"/>
      <c r="HMF4" s="19"/>
      <c r="HMG4" s="19"/>
      <c r="HMH4" s="19"/>
      <c r="HMI4" s="19"/>
      <c r="HMJ4" s="19"/>
      <c r="HMK4" s="19"/>
      <c r="HML4" s="19"/>
      <c r="HMM4" s="19"/>
      <c r="HMN4" s="19"/>
      <c r="HMO4" s="19"/>
      <c r="HMP4" s="19"/>
      <c r="HMQ4" s="19"/>
      <c r="HMR4" s="19"/>
      <c r="HMS4" s="19"/>
      <c r="HMT4" s="19"/>
      <c r="HMU4" s="19"/>
      <c r="HMV4" s="19"/>
      <c r="HMW4" s="19"/>
      <c r="HMX4" s="19"/>
      <c r="HMY4" s="19"/>
      <c r="HMZ4" s="19"/>
      <c r="HNA4" s="19"/>
      <c r="HNB4" s="19"/>
      <c r="HNC4" s="19"/>
      <c r="HND4" s="19"/>
      <c r="HNE4" s="19"/>
      <c r="HNF4" s="19"/>
      <c r="HNG4" s="19"/>
      <c r="HNH4" s="19"/>
      <c r="HNI4" s="19"/>
      <c r="HNJ4" s="19"/>
      <c r="HNK4" s="19"/>
      <c r="HNL4" s="19"/>
      <c r="HNM4" s="19"/>
      <c r="HNN4" s="19"/>
      <c r="HNO4" s="19"/>
      <c r="HNP4" s="19"/>
      <c r="HNQ4" s="19"/>
      <c r="HNR4" s="19"/>
      <c r="HNS4" s="19"/>
      <c r="HNT4" s="19"/>
      <c r="HNU4" s="19"/>
      <c r="HNV4" s="19"/>
      <c r="HNW4" s="19"/>
      <c r="HNX4" s="19"/>
      <c r="HNY4" s="19"/>
      <c r="HNZ4" s="19"/>
      <c r="HOA4" s="19"/>
      <c r="HOB4" s="19"/>
      <c r="HOC4" s="19"/>
      <c r="HOD4" s="19"/>
      <c r="HOE4" s="19"/>
      <c r="HOF4" s="19"/>
      <c r="HOG4" s="19"/>
      <c r="HOH4" s="19"/>
      <c r="HOI4" s="19"/>
      <c r="HOJ4" s="19"/>
      <c r="HOK4" s="19"/>
      <c r="HOL4" s="19"/>
      <c r="HOM4" s="19"/>
      <c r="HON4" s="19"/>
      <c r="HOO4" s="19"/>
      <c r="HOP4" s="19"/>
      <c r="HOQ4" s="19"/>
      <c r="HOR4" s="19"/>
      <c r="HOS4" s="19"/>
      <c r="HOT4" s="19"/>
      <c r="HOU4" s="19"/>
      <c r="HOV4" s="19"/>
      <c r="HOW4" s="19"/>
      <c r="HOX4" s="19"/>
      <c r="HOY4" s="19"/>
      <c r="HOZ4" s="19"/>
      <c r="HPA4" s="19"/>
      <c r="HPB4" s="19"/>
      <c r="HPC4" s="19"/>
      <c r="HPD4" s="19"/>
      <c r="HPE4" s="19"/>
      <c r="HPF4" s="19"/>
      <c r="HPG4" s="19"/>
      <c r="HPH4" s="19"/>
      <c r="HPI4" s="19"/>
      <c r="HPJ4" s="19"/>
      <c r="HPK4" s="19"/>
      <c r="HPL4" s="19"/>
      <c r="HPM4" s="19"/>
      <c r="HPN4" s="19"/>
      <c r="HPO4" s="19"/>
      <c r="HPP4" s="19"/>
      <c r="HPQ4" s="19"/>
      <c r="HPR4" s="19"/>
      <c r="HPS4" s="19"/>
      <c r="HPT4" s="19"/>
      <c r="HPU4" s="19"/>
      <c r="HPV4" s="19"/>
      <c r="HPW4" s="19"/>
      <c r="HPX4" s="19"/>
      <c r="HPY4" s="19"/>
      <c r="HPZ4" s="19"/>
      <c r="HQA4" s="19"/>
      <c r="HQB4" s="19"/>
      <c r="HQC4" s="19"/>
      <c r="HQD4" s="19"/>
      <c r="HQE4" s="19"/>
      <c r="HQF4" s="19"/>
      <c r="HQG4" s="19"/>
      <c r="HQH4" s="19"/>
      <c r="HQI4" s="19"/>
      <c r="HQJ4" s="19"/>
      <c r="HQK4" s="19"/>
      <c r="HQL4" s="19"/>
      <c r="HQM4" s="19"/>
      <c r="HQN4" s="19"/>
      <c r="HQO4" s="19"/>
      <c r="HQP4" s="19"/>
      <c r="HQQ4" s="19"/>
      <c r="HQR4" s="19"/>
      <c r="HQS4" s="19"/>
      <c r="HQT4" s="19"/>
      <c r="HQU4" s="19"/>
      <c r="HQV4" s="19"/>
      <c r="HQW4" s="19"/>
      <c r="HQX4" s="19"/>
      <c r="HQY4" s="19"/>
      <c r="HQZ4" s="19"/>
      <c r="HRA4" s="19"/>
      <c r="HRB4" s="19"/>
      <c r="HRC4" s="19"/>
      <c r="HRD4" s="19"/>
      <c r="HRE4" s="19"/>
      <c r="HRF4" s="19"/>
      <c r="HRG4" s="19"/>
      <c r="HRH4" s="19"/>
      <c r="HRI4" s="19"/>
      <c r="HRJ4" s="19"/>
      <c r="HRK4" s="19"/>
      <c r="HRL4" s="19"/>
      <c r="HRM4" s="19"/>
      <c r="HRN4" s="19"/>
      <c r="HRO4" s="19"/>
      <c r="HRP4" s="19"/>
      <c r="HRQ4" s="19"/>
      <c r="HRR4" s="19"/>
      <c r="HRS4" s="19"/>
      <c r="HRT4" s="19"/>
      <c r="HRU4" s="19"/>
      <c r="HRV4" s="19"/>
      <c r="HRW4" s="19"/>
      <c r="HRX4" s="19"/>
      <c r="HRY4" s="19"/>
      <c r="HRZ4" s="19"/>
      <c r="HSA4" s="19"/>
      <c r="HSB4" s="19"/>
      <c r="HSC4" s="19"/>
      <c r="HSD4" s="19"/>
      <c r="HSE4" s="19"/>
      <c r="HSF4" s="19"/>
      <c r="HSG4" s="19"/>
      <c r="HSH4" s="19"/>
      <c r="HSI4" s="19"/>
      <c r="HSJ4" s="19"/>
      <c r="HSK4" s="19"/>
      <c r="HSL4" s="19"/>
      <c r="HSM4" s="19"/>
      <c r="HSN4" s="19"/>
      <c r="HSO4" s="19"/>
      <c r="HSP4" s="19"/>
      <c r="HSQ4" s="19"/>
      <c r="HSR4" s="19"/>
      <c r="HSS4" s="19"/>
      <c r="HST4" s="19"/>
      <c r="HSU4" s="19"/>
      <c r="HSV4" s="19"/>
      <c r="HSW4" s="19"/>
      <c r="HSX4" s="19"/>
      <c r="HSY4" s="19"/>
      <c r="HSZ4" s="19"/>
      <c r="HTA4" s="19"/>
      <c r="HTB4" s="19"/>
      <c r="HTC4" s="19"/>
      <c r="HTD4" s="19"/>
      <c r="HTE4" s="19"/>
      <c r="HTF4" s="19"/>
      <c r="HTG4" s="19"/>
      <c r="HTH4" s="19"/>
      <c r="HTI4" s="19"/>
      <c r="HTJ4" s="19"/>
      <c r="HTK4" s="19"/>
      <c r="HTL4" s="19"/>
      <c r="HTM4" s="19"/>
      <c r="HTN4" s="19"/>
      <c r="HTO4" s="19"/>
      <c r="HTP4" s="19"/>
      <c r="HTQ4" s="19"/>
      <c r="HTR4" s="19"/>
      <c r="HTS4" s="19"/>
      <c r="HTT4" s="19"/>
      <c r="HTU4" s="19"/>
      <c r="HTV4" s="19"/>
      <c r="HTW4" s="19"/>
      <c r="HTX4" s="19"/>
      <c r="HTY4" s="19"/>
      <c r="HTZ4" s="19"/>
      <c r="HUA4" s="19"/>
      <c r="HUB4" s="19"/>
      <c r="HUC4" s="19"/>
      <c r="HUD4" s="19"/>
      <c r="HUE4" s="19"/>
      <c r="HUF4" s="19"/>
      <c r="HUG4" s="19"/>
      <c r="HUH4" s="19"/>
      <c r="HUI4" s="19"/>
      <c r="HUJ4" s="19"/>
      <c r="HUK4" s="19"/>
      <c r="HUL4" s="19"/>
      <c r="HUM4" s="19"/>
      <c r="HUN4" s="19"/>
      <c r="HUO4" s="19"/>
      <c r="HUP4" s="19"/>
      <c r="HUQ4" s="19"/>
      <c r="HUR4" s="19"/>
      <c r="HUS4" s="19"/>
      <c r="HUT4" s="19"/>
      <c r="HUU4" s="19"/>
      <c r="HUV4" s="19"/>
      <c r="HUW4" s="19"/>
      <c r="HUX4" s="19"/>
      <c r="HUY4" s="19"/>
      <c r="HUZ4" s="19"/>
      <c r="HVA4" s="19"/>
      <c r="HVB4" s="19"/>
      <c r="HVC4" s="19"/>
      <c r="HVD4" s="19"/>
      <c r="HVE4" s="19"/>
      <c r="HVF4" s="19"/>
      <c r="HVG4" s="19"/>
      <c r="HVH4" s="19"/>
      <c r="HVI4" s="19"/>
      <c r="HVJ4" s="19"/>
      <c r="HVK4" s="19"/>
      <c r="HVL4" s="19"/>
      <c r="HVM4" s="19"/>
      <c r="HVN4" s="19"/>
      <c r="HVO4" s="19"/>
      <c r="HVP4" s="19"/>
      <c r="HVQ4" s="19"/>
      <c r="HVR4" s="19"/>
      <c r="HVS4" s="19"/>
      <c r="HVT4" s="19"/>
      <c r="HVU4" s="19"/>
      <c r="HVV4" s="19"/>
      <c r="HVW4" s="19"/>
      <c r="HVX4" s="19"/>
      <c r="HVY4" s="19"/>
      <c r="HVZ4" s="19"/>
      <c r="HWA4" s="19"/>
      <c r="HWB4" s="19"/>
      <c r="HWC4" s="19"/>
      <c r="HWD4" s="19"/>
      <c r="HWE4" s="19"/>
      <c r="HWF4" s="19"/>
      <c r="HWG4" s="19"/>
      <c r="HWH4" s="19"/>
      <c r="HWI4" s="19"/>
      <c r="HWJ4" s="19"/>
      <c r="HWK4" s="19"/>
      <c r="HWL4" s="19"/>
      <c r="HWM4" s="19"/>
      <c r="HWN4" s="19"/>
      <c r="HWO4" s="19"/>
      <c r="HWP4" s="19"/>
      <c r="HWQ4" s="19"/>
      <c r="HWR4" s="19"/>
      <c r="HWS4" s="19"/>
      <c r="HWT4" s="19"/>
      <c r="HWU4" s="19"/>
      <c r="HWV4" s="19"/>
      <c r="HWW4" s="19"/>
      <c r="HWX4" s="19"/>
      <c r="HWY4" s="19"/>
      <c r="HWZ4" s="19"/>
      <c r="HXA4" s="19"/>
      <c r="HXB4" s="19"/>
      <c r="HXC4" s="19"/>
      <c r="HXD4" s="19"/>
      <c r="HXE4" s="19"/>
      <c r="HXF4" s="19"/>
      <c r="HXG4" s="19"/>
      <c r="HXH4" s="19"/>
      <c r="HXI4" s="19"/>
      <c r="HXJ4" s="19"/>
      <c r="HXK4" s="19"/>
      <c r="HXL4" s="19"/>
      <c r="HXM4" s="19"/>
      <c r="HXN4" s="19"/>
      <c r="HXO4" s="19"/>
      <c r="HXP4" s="19"/>
      <c r="HXQ4" s="19"/>
      <c r="HXR4" s="19"/>
      <c r="HXS4" s="19"/>
      <c r="HXT4" s="19"/>
      <c r="HXU4" s="19"/>
      <c r="HXV4" s="19"/>
      <c r="HXW4" s="19"/>
      <c r="HXX4" s="19"/>
      <c r="HXY4" s="19"/>
      <c r="HXZ4" s="19"/>
      <c r="HYA4" s="19"/>
      <c r="HYB4" s="19"/>
      <c r="HYC4" s="19"/>
      <c r="HYD4" s="19"/>
      <c r="HYE4" s="19"/>
      <c r="HYF4" s="19"/>
      <c r="HYG4" s="19"/>
      <c r="HYH4" s="19"/>
      <c r="HYI4" s="19"/>
      <c r="HYJ4" s="19"/>
      <c r="HYK4" s="19"/>
      <c r="HYL4" s="19"/>
      <c r="HYM4" s="19"/>
      <c r="HYN4" s="19"/>
      <c r="HYO4" s="19"/>
      <c r="HYP4" s="19"/>
      <c r="HYQ4" s="19"/>
      <c r="HYR4" s="19"/>
      <c r="HYS4" s="19"/>
      <c r="HYT4" s="19"/>
      <c r="HYU4" s="19"/>
      <c r="HYV4" s="19"/>
      <c r="HYW4" s="19"/>
      <c r="HYX4" s="19"/>
      <c r="HYY4" s="19"/>
      <c r="HYZ4" s="19"/>
      <c r="HZA4" s="19"/>
      <c r="HZB4" s="19"/>
      <c r="HZC4" s="19"/>
      <c r="HZD4" s="19"/>
      <c r="HZE4" s="19"/>
      <c r="HZF4" s="19"/>
      <c r="HZG4" s="19"/>
      <c r="HZH4" s="19"/>
      <c r="HZI4" s="19"/>
      <c r="HZJ4" s="19"/>
      <c r="HZK4" s="19"/>
      <c r="HZL4" s="19"/>
      <c r="HZM4" s="19"/>
      <c r="HZN4" s="19"/>
      <c r="HZO4" s="19"/>
      <c r="HZP4" s="19"/>
      <c r="HZQ4" s="19"/>
      <c r="HZR4" s="19"/>
      <c r="HZS4" s="19"/>
      <c r="HZT4" s="19"/>
      <c r="HZU4" s="19"/>
      <c r="HZV4" s="19"/>
      <c r="HZW4" s="19"/>
      <c r="HZX4" s="19"/>
      <c r="HZY4" s="19"/>
      <c r="HZZ4" s="19"/>
      <c r="IAA4" s="19"/>
      <c r="IAB4" s="19"/>
      <c r="IAC4" s="19"/>
      <c r="IAD4" s="19"/>
      <c r="IAE4" s="19"/>
      <c r="IAF4" s="19"/>
      <c r="IAG4" s="19"/>
      <c r="IAH4" s="19"/>
      <c r="IAI4" s="19"/>
      <c r="IAJ4" s="19"/>
      <c r="IAK4" s="19"/>
      <c r="IAL4" s="19"/>
      <c r="IAM4" s="19"/>
      <c r="IAN4" s="19"/>
      <c r="IAO4" s="19"/>
      <c r="IAP4" s="19"/>
      <c r="IAQ4" s="19"/>
      <c r="IAR4" s="19"/>
      <c r="IAS4" s="19"/>
      <c r="IAT4" s="19"/>
      <c r="IAU4" s="19"/>
      <c r="IAV4" s="19"/>
      <c r="IAW4" s="19"/>
      <c r="IAX4" s="19"/>
      <c r="IAY4" s="19"/>
      <c r="IAZ4" s="19"/>
      <c r="IBA4" s="19"/>
      <c r="IBB4" s="19"/>
      <c r="IBC4" s="19"/>
      <c r="IBD4" s="19"/>
      <c r="IBE4" s="19"/>
      <c r="IBF4" s="19"/>
      <c r="IBG4" s="19"/>
      <c r="IBH4" s="19"/>
      <c r="IBI4" s="19"/>
      <c r="IBJ4" s="19"/>
      <c r="IBK4" s="19"/>
      <c r="IBL4" s="19"/>
      <c r="IBM4" s="19"/>
      <c r="IBN4" s="19"/>
      <c r="IBO4" s="19"/>
      <c r="IBP4" s="19"/>
      <c r="IBQ4" s="19"/>
      <c r="IBR4" s="19"/>
      <c r="IBS4" s="19"/>
      <c r="IBT4" s="19"/>
      <c r="IBU4" s="19"/>
      <c r="IBV4" s="19"/>
      <c r="IBW4" s="19"/>
      <c r="IBX4" s="19"/>
      <c r="IBY4" s="19"/>
      <c r="IBZ4" s="19"/>
      <c r="ICA4" s="19"/>
      <c r="ICB4" s="19"/>
      <c r="ICC4" s="19"/>
      <c r="ICD4" s="19"/>
      <c r="ICE4" s="19"/>
      <c r="ICF4" s="19"/>
      <c r="ICG4" s="19"/>
      <c r="ICH4" s="19"/>
      <c r="ICI4" s="19"/>
      <c r="ICJ4" s="19"/>
      <c r="ICK4" s="19"/>
      <c r="ICL4" s="19"/>
      <c r="ICM4" s="19"/>
      <c r="ICN4" s="19"/>
      <c r="ICO4" s="19"/>
      <c r="ICP4" s="19"/>
      <c r="ICQ4" s="19"/>
      <c r="ICR4" s="19"/>
      <c r="ICS4" s="19"/>
      <c r="ICT4" s="19"/>
      <c r="ICU4" s="19"/>
      <c r="ICV4" s="19"/>
      <c r="ICW4" s="19"/>
      <c r="ICX4" s="19"/>
      <c r="ICY4" s="19"/>
      <c r="ICZ4" s="19"/>
      <c r="IDA4" s="19"/>
      <c r="IDB4" s="19"/>
      <c r="IDC4" s="19"/>
      <c r="IDD4" s="19"/>
      <c r="IDE4" s="19"/>
      <c r="IDF4" s="19"/>
      <c r="IDG4" s="19"/>
      <c r="IDH4" s="19"/>
      <c r="IDI4" s="19"/>
      <c r="IDJ4" s="19"/>
      <c r="IDK4" s="19"/>
      <c r="IDL4" s="19"/>
      <c r="IDM4" s="19"/>
      <c r="IDN4" s="19"/>
      <c r="IDO4" s="19"/>
      <c r="IDP4" s="19"/>
      <c r="IDQ4" s="19"/>
      <c r="IDR4" s="19"/>
      <c r="IDS4" s="19"/>
      <c r="IDT4" s="19"/>
      <c r="IDU4" s="19"/>
      <c r="IDV4" s="19"/>
      <c r="IDW4" s="19"/>
      <c r="IDX4" s="19"/>
      <c r="IDY4" s="19"/>
      <c r="IDZ4" s="19"/>
      <c r="IEA4" s="19"/>
      <c r="IEB4" s="19"/>
      <c r="IEC4" s="19"/>
      <c r="IED4" s="19"/>
      <c r="IEE4" s="19"/>
      <c r="IEF4" s="19"/>
      <c r="IEG4" s="19"/>
      <c r="IEH4" s="19"/>
      <c r="IEI4" s="19"/>
      <c r="IEJ4" s="19"/>
      <c r="IEK4" s="19"/>
      <c r="IEL4" s="19"/>
      <c r="IEM4" s="19"/>
      <c r="IEN4" s="19"/>
      <c r="IEO4" s="19"/>
      <c r="IEP4" s="19"/>
      <c r="IEQ4" s="19"/>
      <c r="IER4" s="19"/>
      <c r="IES4" s="19"/>
      <c r="IET4" s="19"/>
      <c r="IEU4" s="19"/>
      <c r="IEV4" s="19"/>
      <c r="IEW4" s="19"/>
      <c r="IEX4" s="19"/>
      <c r="IEY4" s="19"/>
      <c r="IEZ4" s="19"/>
      <c r="IFA4" s="19"/>
      <c r="IFB4" s="19"/>
      <c r="IFC4" s="19"/>
      <c r="IFD4" s="19"/>
      <c r="IFE4" s="19"/>
      <c r="IFF4" s="19"/>
      <c r="IFG4" s="19"/>
      <c r="IFH4" s="19"/>
      <c r="IFI4" s="19"/>
      <c r="IFJ4" s="19"/>
      <c r="IFK4" s="19"/>
      <c r="IFL4" s="19"/>
      <c r="IFM4" s="19"/>
      <c r="IFN4" s="19"/>
      <c r="IFO4" s="19"/>
      <c r="IFP4" s="19"/>
      <c r="IFQ4" s="19"/>
      <c r="IFR4" s="19"/>
      <c r="IFS4" s="19"/>
      <c r="IFT4" s="19"/>
      <c r="IFU4" s="19"/>
      <c r="IFV4" s="19"/>
      <c r="IFW4" s="19"/>
      <c r="IFX4" s="19"/>
      <c r="IFY4" s="19"/>
      <c r="IFZ4" s="19"/>
      <c r="IGA4" s="19"/>
      <c r="IGB4" s="19"/>
      <c r="IGC4" s="19"/>
      <c r="IGD4" s="19"/>
      <c r="IGE4" s="19"/>
      <c r="IGF4" s="19"/>
      <c r="IGG4" s="19"/>
      <c r="IGH4" s="19"/>
      <c r="IGI4" s="19"/>
      <c r="IGJ4" s="19"/>
      <c r="IGK4" s="19"/>
      <c r="IGL4" s="19"/>
      <c r="IGM4" s="19"/>
      <c r="IGN4" s="19"/>
      <c r="IGO4" s="19"/>
      <c r="IGP4" s="19"/>
      <c r="IGQ4" s="19"/>
      <c r="IGR4" s="19"/>
      <c r="IGS4" s="19"/>
      <c r="IGT4" s="19"/>
      <c r="IGU4" s="19"/>
      <c r="IGV4" s="19"/>
      <c r="IGW4" s="19"/>
      <c r="IGX4" s="19"/>
      <c r="IGY4" s="19"/>
      <c r="IGZ4" s="19"/>
      <c r="IHA4" s="19"/>
      <c r="IHB4" s="19"/>
      <c r="IHC4" s="19"/>
      <c r="IHD4" s="19"/>
      <c r="IHE4" s="19"/>
      <c r="IHF4" s="19"/>
      <c r="IHG4" s="19"/>
      <c r="IHH4" s="19"/>
      <c r="IHI4" s="19"/>
      <c r="IHJ4" s="19"/>
      <c r="IHK4" s="19"/>
      <c r="IHL4" s="19"/>
      <c r="IHM4" s="19"/>
      <c r="IHN4" s="19"/>
      <c r="IHO4" s="19"/>
      <c r="IHP4" s="19"/>
      <c r="IHQ4" s="19"/>
      <c r="IHR4" s="19"/>
      <c r="IHS4" s="19"/>
      <c r="IHT4" s="19"/>
      <c r="IHU4" s="19"/>
      <c r="IHV4" s="19"/>
      <c r="IHW4" s="19"/>
      <c r="IHX4" s="19"/>
      <c r="IHY4" s="19"/>
      <c r="IHZ4" s="19"/>
      <c r="IIA4" s="19"/>
      <c r="IIB4" s="19"/>
      <c r="IIC4" s="19"/>
      <c r="IID4" s="19"/>
      <c r="IIE4" s="19"/>
      <c r="IIF4" s="19"/>
      <c r="IIG4" s="19"/>
      <c r="IIH4" s="19"/>
      <c r="III4" s="19"/>
      <c r="IIJ4" s="19"/>
      <c r="IIK4" s="19"/>
      <c r="IIL4" s="19"/>
      <c r="IIM4" s="19"/>
      <c r="IIN4" s="19"/>
      <c r="IIO4" s="19"/>
      <c r="IIP4" s="19"/>
      <c r="IIQ4" s="19"/>
      <c r="IIR4" s="19"/>
      <c r="IIS4" s="19"/>
      <c r="IIT4" s="19"/>
      <c r="IIU4" s="19"/>
      <c r="IIV4" s="19"/>
      <c r="IIW4" s="19"/>
      <c r="IIX4" s="19"/>
      <c r="IIY4" s="19"/>
      <c r="IIZ4" s="19"/>
      <c r="IJA4" s="19"/>
      <c r="IJB4" s="19"/>
      <c r="IJC4" s="19"/>
      <c r="IJD4" s="19"/>
      <c r="IJE4" s="19"/>
      <c r="IJF4" s="19"/>
      <c r="IJG4" s="19"/>
      <c r="IJH4" s="19"/>
      <c r="IJI4" s="19"/>
      <c r="IJJ4" s="19"/>
      <c r="IJK4" s="19"/>
      <c r="IJL4" s="19"/>
      <c r="IJM4" s="19"/>
      <c r="IJN4" s="19"/>
      <c r="IJO4" s="19"/>
      <c r="IJP4" s="19"/>
      <c r="IJQ4" s="19"/>
      <c r="IJR4" s="19"/>
      <c r="IJS4" s="19"/>
      <c r="IJT4" s="19"/>
      <c r="IJU4" s="19"/>
      <c r="IJV4" s="19"/>
      <c r="IJW4" s="19"/>
      <c r="IJX4" s="19"/>
      <c r="IJY4" s="19"/>
      <c r="IJZ4" s="19"/>
      <c r="IKA4" s="19"/>
      <c r="IKB4" s="19"/>
      <c r="IKC4" s="19"/>
      <c r="IKD4" s="19"/>
      <c r="IKE4" s="19"/>
      <c r="IKF4" s="19"/>
      <c r="IKG4" s="19"/>
      <c r="IKH4" s="19"/>
      <c r="IKI4" s="19"/>
      <c r="IKJ4" s="19"/>
      <c r="IKK4" s="19"/>
      <c r="IKL4" s="19"/>
      <c r="IKM4" s="19"/>
      <c r="IKN4" s="19"/>
      <c r="IKO4" s="19"/>
      <c r="IKP4" s="19"/>
      <c r="IKQ4" s="19"/>
      <c r="IKR4" s="19"/>
      <c r="IKS4" s="19"/>
      <c r="IKT4" s="19"/>
      <c r="IKU4" s="19"/>
      <c r="IKV4" s="19"/>
      <c r="IKW4" s="19"/>
      <c r="IKX4" s="19"/>
      <c r="IKY4" s="19"/>
      <c r="IKZ4" s="19"/>
      <c r="ILA4" s="19"/>
      <c r="ILB4" s="19"/>
      <c r="ILC4" s="19"/>
      <c r="ILD4" s="19"/>
      <c r="ILE4" s="19"/>
      <c r="ILF4" s="19"/>
      <c r="ILG4" s="19"/>
      <c r="ILH4" s="19"/>
      <c r="ILI4" s="19"/>
      <c r="ILJ4" s="19"/>
      <c r="ILK4" s="19"/>
      <c r="ILL4" s="19"/>
      <c r="ILM4" s="19"/>
      <c r="ILN4" s="19"/>
      <c r="ILO4" s="19"/>
      <c r="ILP4" s="19"/>
      <c r="ILQ4" s="19"/>
      <c r="ILR4" s="19"/>
      <c r="ILS4" s="19"/>
      <c r="ILT4" s="19"/>
      <c r="ILU4" s="19"/>
      <c r="ILV4" s="19"/>
      <c r="ILW4" s="19"/>
      <c r="ILX4" s="19"/>
      <c r="ILY4" s="19"/>
      <c r="ILZ4" s="19"/>
      <c r="IMA4" s="19"/>
      <c r="IMB4" s="19"/>
      <c r="IMC4" s="19"/>
      <c r="IMD4" s="19"/>
      <c r="IME4" s="19"/>
      <c r="IMF4" s="19"/>
      <c r="IMG4" s="19"/>
      <c r="IMH4" s="19"/>
      <c r="IMI4" s="19"/>
      <c r="IMJ4" s="19"/>
      <c r="IMK4" s="19"/>
      <c r="IML4" s="19"/>
      <c r="IMM4" s="19"/>
      <c r="IMN4" s="19"/>
      <c r="IMO4" s="19"/>
      <c r="IMP4" s="19"/>
      <c r="IMQ4" s="19"/>
      <c r="IMR4" s="19"/>
      <c r="IMS4" s="19"/>
      <c r="IMT4" s="19"/>
      <c r="IMU4" s="19"/>
      <c r="IMV4" s="19"/>
      <c r="IMW4" s="19"/>
      <c r="IMX4" s="19"/>
      <c r="IMY4" s="19"/>
      <c r="IMZ4" s="19"/>
      <c r="INA4" s="19"/>
      <c r="INB4" s="19"/>
      <c r="INC4" s="19"/>
      <c r="IND4" s="19"/>
      <c r="INE4" s="19"/>
      <c r="INF4" s="19"/>
      <c r="ING4" s="19"/>
      <c r="INH4" s="19"/>
      <c r="INI4" s="19"/>
      <c r="INJ4" s="19"/>
      <c r="INK4" s="19"/>
      <c r="INL4" s="19"/>
      <c r="INM4" s="19"/>
      <c r="INN4" s="19"/>
      <c r="INO4" s="19"/>
      <c r="INP4" s="19"/>
      <c r="INQ4" s="19"/>
      <c r="INR4" s="19"/>
      <c r="INS4" s="19"/>
      <c r="INT4" s="19"/>
      <c r="INU4" s="19"/>
      <c r="INV4" s="19"/>
      <c r="INW4" s="19"/>
      <c r="INX4" s="19"/>
      <c r="INY4" s="19"/>
      <c r="INZ4" s="19"/>
      <c r="IOA4" s="19"/>
      <c r="IOB4" s="19"/>
      <c r="IOC4" s="19"/>
      <c r="IOD4" s="19"/>
      <c r="IOE4" s="19"/>
      <c r="IOF4" s="19"/>
      <c r="IOG4" s="19"/>
      <c r="IOH4" s="19"/>
      <c r="IOI4" s="19"/>
      <c r="IOJ4" s="19"/>
      <c r="IOK4" s="19"/>
      <c r="IOL4" s="19"/>
      <c r="IOM4" s="19"/>
      <c r="ION4" s="19"/>
      <c r="IOO4" s="19"/>
      <c r="IOP4" s="19"/>
      <c r="IOQ4" s="19"/>
      <c r="IOR4" s="19"/>
      <c r="IOS4" s="19"/>
      <c r="IOT4" s="19"/>
      <c r="IOU4" s="19"/>
      <c r="IOV4" s="19"/>
      <c r="IOW4" s="19"/>
      <c r="IOX4" s="19"/>
      <c r="IOY4" s="19"/>
      <c r="IOZ4" s="19"/>
      <c r="IPA4" s="19"/>
      <c r="IPB4" s="19"/>
      <c r="IPC4" s="19"/>
      <c r="IPD4" s="19"/>
      <c r="IPE4" s="19"/>
      <c r="IPF4" s="19"/>
      <c r="IPG4" s="19"/>
      <c r="IPH4" s="19"/>
      <c r="IPI4" s="19"/>
      <c r="IPJ4" s="19"/>
      <c r="IPK4" s="19"/>
      <c r="IPL4" s="19"/>
      <c r="IPM4" s="19"/>
      <c r="IPN4" s="19"/>
      <c r="IPO4" s="19"/>
      <c r="IPP4" s="19"/>
      <c r="IPQ4" s="19"/>
      <c r="IPR4" s="19"/>
      <c r="IPS4" s="19"/>
      <c r="IPT4" s="19"/>
      <c r="IPU4" s="19"/>
      <c r="IPV4" s="19"/>
      <c r="IPW4" s="19"/>
      <c r="IPX4" s="19"/>
      <c r="IPY4" s="19"/>
      <c r="IPZ4" s="19"/>
      <c r="IQA4" s="19"/>
      <c r="IQB4" s="19"/>
      <c r="IQC4" s="19"/>
      <c r="IQD4" s="19"/>
      <c r="IQE4" s="19"/>
      <c r="IQF4" s="19"/>
      <c r="IQG4" s="19"/>
      <c r="IQH4" s="19"/>
      <c r="IQI4" s="19"/>
      <c r="IQJ4" s="19"/>
      <c r="IQK4" s="19"/>
      <c r="IQL4" s="19"/>
      <c r="IQM4" s="19"/>
      <c r="IQN4" s="19"/>
      <c r="IQO4" s="19"/>
      <c r="IQP4" s="19"/>
      <c r="IQQ4" s="19"/>
      <c r="IQR4" s="19"/>
      <c r="IQS4" s="19"/>
      <c r="IQT4" s="19"/>
      <c r="IQU4" s="19"/>
      <c r="IQV4" s="19"/>
      <c r="IQW4" s="19"/>
      <c r="IQX4" s="19"/>
      <c r="IQY4" s="19"/>
      <c r="IQZ4" s="19"/>
      <c r="IRA4" s="19"/>
      <c r="IRB4" s="19"/>
      <c r="IRC4" s="19"/>
      <c r="IRD4" s="19"/>
      <c r="IRE4" s="19"/>
      <c r="IRF4" s="19"/>
      <c r="IRG4" s="19"/>
      <c r="IRH4" s="19"/>
      <c r="IRI4" s="19"/>
      <c r="IRJ4" s="19"/>
      <c r="IRK4" s="19"/>
      <c r="IRL4" s="19"/>
      <c r="IRM4" s="19"/>
      <c r="IRN4" s="19"/>
      <c r="IRO4" s="19"/>
      <c r="IRP4" s="19"/>
      <c r="IRQ4" s="19"/>
      <c r="IRR4" s="19"/>
      <c r="IRS4" s="19"/>
      <c r="IRT4" s="19"/>
      <c r="IRU4" s="19"/>
      <c r="IRV4" s="19"/>
      <c r="IRW4" s="19"/>
      <c r="IRX4" s="19"/>
      <c r="IRY4" s="19"/>
      <c r="IRZ4" s="19"/>
      <c r="ISA4" s="19"/>
      <c r="ISB4" s="19"/>
      <c r="ISC4" s="19"/>
      <c r="ISD4" s="19"/>
      <c r="ISE4" s="19"/>
      <c r="ISF4" s="19"/>
      <c r="ISG4" s="19"/>
      <c r="ISH4" s="19"/>
      <c r="ISI4" s="19"/>
      <c r="ISJ4" s="19"/>
      <c r="ISK4" s="19"/>
      <c r="ISL4" s="19"/>
      <c r="ISM4" s="19"/>
      <c r="ISN4" s="19"/>
      <c r="ISO4" s="19"/>
      <c r="ISP4" s="19"/>
      <c r="ISQ4" s="19"/>
      <c r="ISR4" s="19"/>
      <c r="ISS4" s="19"/>
      <c r="IST4" s="19"/>
      <c r="ISU4" s="19"/>
      <c r="ISV4" s="19"/>
      <c r="ISW4" s="19"/>
      <c r="ISX4" s="19"/>
      <c r="ISY4" s="19"/>
      <c r="ISZ4" s="19"/>
      <c r="ITA4" s="19"/>
      <c r="ITB4" s="19"/>
      <c r="ITC4" s="19"/>
      <c r="ITD4" s="19"/>
      <c r="ITE4" s="19"/>
      <c r="ITF4" s="19"/>
      <c r="ITG4" s="19"/>
      <c r="ITH4" s="19"/>
      <c r="ITI4" s="19"/>
      <c r="ITJ4" s="19"/>
      <c r="ITK4" s="19"/>
      <c r="ITL4" s="19"/>
      <c r="ITM4" s="19"/>
      <c r="ITN4" s="19"/>
      <c r="ITO4" s="19"/>
      <c r="ITP4" s="19"/>
      <c r="ITQ4" s="19"/>
      <c r="ITR4" s="19"/>
      <c r="ITS4" s="19"/>
      <c r="ITT4" s="19"/>
      <c r="ITU4" s="19"/>
      <c r="ITV4" s="19"/>
      <c r="ITW4" s="19"/>
      <c r="ITX4" s="19"/>
      <c r="ITY4" s="19"/>
      <c r="ITZ4" s="19"/>
      <c r="IUA4" s="19"/>
      <c r="IUB4" s="19"/>
      <c r="IUC4" s="19"/>
      <c r="IUD4" s="19"/>
      <c r="IUE4" s="19"/>
      <c r="IUF4" s="19"/>
      <c r="IUG4" s="19"/>
      <c r="IUH4" s="19"/>
      <c r="IUI4" s="19"/>
      <c r="IUJ4" s="19"/>
      <c r="IUK4" s="19"/>
      <c r="IUL4" s="19"/>
      <c r="IUM4" s="19"/>
      <c r="IUN4" s="19"/>
      <c r="IUO4" s="19"/>
      <c r="IUP4" s="19"/>
      <c r="IUQ4" s="19"/>
      <c r="IUR4" s="19"/>
      <c r="IUS4" s="19"/>
      <c r="IUT4" s="19"/>
      <c r="IUU4" s="19"/>
      <c r="IUV4" s="19"/>
      <c r="IUW4" s="19"/>
      <c r="IUX4" s="19"/>
      <c r="IUY4" s="19"/>
      <c r="IUZ4" s="19"/>
      <c r="IVA4" s="19"/>
      <c r="IVB4" s="19"/>
      <c r="IVC4" s="19"/>
      <c r="IVD4" s="19"/>
      <c r="IVE4" s="19"/>
      <c r="IVF4" s="19"/>
      <c r="IVG4" s="19"/>
      <c r="IVH4" s="19"/>
      <c r="IVI4" s="19"/>
      <c r="IVJ4" s="19"/>
      <c r="IVK4" s="19"/>
      <c r="IVL4" s="19"/>
      <c r="IVM4" s="19"/>
      <c r="IVN4" s="19"/>
      <c r="IVO4" s="19"/>
      <c r="IVP4" s="19"/>
      <c r="IVQ4" s="19"/>
      <c r="IVR4" s="19"/>
      <c r="IVS4" s="19"/>
      <c r="IVT4" s="19"/>
      <c r="IVU4" s="19"/>
      <c r="IVV4" s="19"/>
      <c r="IVW4" s="19"/>
      <c r="IVX4" s="19"/>
      <c r="IVY4" s="19"/>
      <c r="IVZ4" s="19"/>
      <c r="IWA4" s="19"/>
      <c r="IWB4" s="19"/>
      <c r="IWC4" s="19"/>
      <c r="IWD4" s="19"/>
      <c r="IWE4" s="19"/>
      <c r="IWF4" s="19"/>
      <c r="IWG4" s="19"/>
      <c r="IWH4" s="19"/>
      <c r="IWI4" s="19"/>
      <c r="IWJ4" s="19"/>
      <c r="IWK4" s="19"/>
      <c r="IWL4" s="19"/>
      <c r="IWM4" s="19"/>
      <c r="IWN4" s="19"/>
      <c r="IWO4" s="19"/>
      <c r="IWP4" s="19"/>
      <c r="IWQ4" s="19"/>
      <c r="IWR4" s="19"/>
      <c r="IWS4" s="19"/>
      <c r="IWT4" s="19"/>
      <c r="IWU4" s="19"/>
      <c r="IWV4" s="19"/>
      <c r="IWW4" s="19"/>
      <c r="IWX4" s="19"/>
      <c r="IWY4" s="19"/>
      <c r="IWZ4" s="19"/>
      <c r="IXA4" s="19"/>
      <c r="IXB4" s="19"/>
      <c r="IXC4" s="19"/>
      <c r="IXD4" s="19"/>
      <c r="IXE4" s="19"/>
      <c r="IXF4" s="19"/>
      <c r="IXG4" s="19"/>
      <c r="IXH4" s="19"/>
      <c r="IXI4" s="19"/>
      <c r="IXJ4" s="19"/>
      <c r="IXK4" s="19"/>
      <c r="IXL4" s="19"/>
      <c r="IXM4" s="19"/>
      <c r="IXN4" s="19"/>
      <c r="IXO4" s="19"/>
      <c r="IXP4" s="19"/>
      <c r="IXQ4" s="19"/>
      <c r="IXR4" s="19"/>
      <c r="IXS4" s="19"/>
      <c r="IXT4" s="19"/>
      <c r="IXU4" s="19"/>
      <c r="IXV4" s="19"/>
      <c r="IXW4" s="19"/>
      <c r="IXX4" s="19"/>
      <c r="IXY4" s="19"/>
      <c r="IXZ4" s="19"/>
      <c r="IYA4" s="19"/>
      <c r="IYB4" s="19"/>
      <c r="IYC4" s="19"/>
      <c r="IYD4" s="19"/>
      <c r="IYE4" s="19"/>
      <c r="IYF4" s="19"/>
      <c r="IYG4" s="19"/>
      <c r="IYH4" s="19"/>
      <c r="IYI4" s="19"/>
      <c r="IYJ4" s="19"/>
      <c r="IYK4" s="19"/>
      <c r="IYL4" s="19"/>
      <c r="IYM4" s="19"/>
      <c r="IYN4" s="19"/>
      <c r="IYO4" s="19"/>
      <c r="IYP4" s="19"/>
      <c r="IYQ4" s="19"/>
      <c r="IYR4" s="19"/>
      <c r="IYS4" s="19"/>
      <c r="IYT4" s="19"/>
      <c r="IYU4" s="19"/>
      <c r="IYV4" s="19"/>
      <c r="IYW4" s="19"/>
      <c r="IYX4" s="19"/>
      <c r="IYY4" s="19"/>
      <c r="IYZ4" s="19"/>
      <c r="IZA4" s="19"/>
      <c r="IZB4" s="19"/>
      <c r="IZC4" s="19"/>
      <c r="IZD4" s="19"/>
      <c r="IZE4" s="19"/>
      <c r="IZF4" s="19"/>
      <c r="IZG4" s="19"/>
      <c r="IZH4" s="19"/>
      <c r="IZI4" s="19"/>
      <c r="IZJ4" s="19"/>
      <c r="IZK4" s="19"/>
      <c r="IZL4" s="19"/>
      <c r="IZM4" s="19"/>
      <c r="IZN4" s="19"/>
      <c r="IZO4" s="19"/>
      <c r="IZP4" s="19"/>
      <c r="IZQ4" s="19"/>
      <c r="IZR4" s="19"/>
      <c r="IZS4" s="19"/>
      <c r="IZT4" s="19"/>
      <c r="IZU4" s="19"/>
      <c r="IZV4" s="19"/>
      <c r="IZW4" s="19"/>
      <c r="IZX4" s="19"/>
      <c r="IZY4" s="19"/>
      <c r="IZZ4" s="19"/>
      <c r="JAA4" s="19"/>
      <c r="JAB4" s="19"/>
      <c r="JAC4" s="19"/>
      <c r="JAD4" s="19"/>
      <c r="JAE4" s="19"/>
      <c r="JAF4" s="19"/>
      <c r="JAG4" s="19"/>
      <c r="JAH4" s="19"/>
      <c r="JAI4" s="19"/>
      <c r="JAJ4" s="19"/>
      <c r="JAK4" s="19"/>
      <c r="JAL4" s="19"/>
      <c r="JAM4" s="19"/>
      <c r="JAN4" s="19"/>
      <c r="JAO4" s="19"/>
      <c r="JAP4" s="19"/>
      <c r="JAQ4" s="19"/>
      <c r="JAR4" s="19"/>
      <c r="JAS4" s="19"/>
      <c r="JAT4" s="19"/>
      <c r="JAU4" s="19"/>
      <c r="JAV4" s="19"/>
      <c r="JAW4" s="19"/>
      <c r="JAX4" s="19"/>
      <c r="JAY4" s="19"/>
      <c r="JAZ4" s="19"/>
      <c r="JBA4" s="19"/>
      <c r="JBB4" s="19"/>
      <c r="JBC4" s="19"/>
      <c r="JBD4" s="19"/>
      <c r="JBE4" s="19"/>
      <c r="JBF4" s="19"/>
      <c r="JBG4" s="19"/>
      <c r="JBH4" s="19"/>
      <c r="JBI4" s="19"/>
      <c r="JBJ4" s="19"/>
      <c r="JBK4" s="19"/>
      <c r="JBL4" s="19"/>
      <c r="JBM4" s="19"/>
      <c r="JBN4" s="19"/>
      <c r="JBO4" s="19"/>
      <c r="JBP4" s="19"/>
      <c r="JBQ4" s="19"/>
      <c r="JBR4" s="19"/>
      <c r="JBS4" s="19"/>
      <c r="JBT4" s="19"/>
      <c r="JBU4" s="19"/>
      <c r="JBV4" s="19"/>
      <c r="JBW4" s="19"/>
      <c r="JBX4" s="19"/>
      <c r="JBY4" s="19"/>
      <c r="JBZ4" s="19"/>
      <c r="JCA4" s="19"/>
      <c r="JCB4" s="19"/>
      <c r="JCC4" s="19"/>
      <c r="JCD4" s="19"/>
      <c r="JCE4" s="19"/>
      <c r="JCF4" s="19"/>
      <c r="JCG4" s="19"/>
      <c r="JCH4" s="19"/>
      <c r="JCI4" s="19"/>
      <c r="JCJ4" s="19"/>
      <c r="JCK4" s="19"/>
      <c r="JCL4" s="19"/>
      <c r="JCM4" s="19"/>
      <c r="JCN4" s="19"/>
      <c r="JCO4" s="19"/>
      <c r="JCP4" s="19"/>
      <c r="JCQ4" s="19"/>
      <c r="JCR4" s="19"/>
      <c r="JCS4" s="19"/>
      <c r="JCT4" s="19"/>
      <c r="JCU4" s="19"/>
      <c r="JCV4" s="19"/>
      <c r="JCW4" s="19"/>
      <c r="JCX4" s="19"/>
      <c r="JCY4" s="19"/>
      <c r="JCZ4" s="19"/>
      <c r="JDA4" s="19"/>
      <c r="JDB4" s="19"/>
      <c r="JDC4" s="19"/>
      <c r="JDD4" s="19"/>
      <c r="JDE4" s="19"/>
      <c r="JDF4" s="19"/>
      <c r="JDG4" s="19"/>
      <c r="JDH4" s="19"/>
      <c r="JDI4" s="19"/>
      <c r="JDJ4" s="19"/>
      <c r="JDK4" s="19"/>
      <c r="JDL4" s="19"/>
      <c r="JDM4" s="19"/>
      <c r="JDN4" s="19"/>
      <c r="JDO4" s="19"/>
      <c r="JDP4" s="19"/>
      <c r="JDQ4" s="19"/>
      <c r="JDR4" s="19"/>
      <c r="JDS4" s="19"/>
      <c r="JDT4" s="19"/>
      <c r="JDU4" s="19"/>
      <c r="JDV4" s="19"/>
      <c r="JDW4" s="19"/>
      <c r="JDX4" s="19"/>
      <c r="JDY4" s="19"/>
      <c r="JDZ4" s="19"/>
      <c r="JEA4" s="19"/>
      <c r="JEB4" s="19"/>
      <c r="JEC4" s="19"/>
      <c r="JED4" s="19"/>
      <c r="JEE4" s="19"/>
      <c r="JEF4" s="19"/>
      <c r="JEG4" s="19"/>
      <c r="JEH4" s="19"/>
      <c r="JEI4" s="19"/>
      <c r="JEJ4" s="19"/>
      <c r="JEK4" s="19"/>
      <c r="JEL4" s="19"/>
      <c r="JEM4" s="19"/>
      <c r="JEN4" s="19"/>
      <c r="JEO4" s="19"/>
      <c r="JEP4" s="19"/>
      <c r="JEQ4" s="19"/>
      <c r="JER4" s="19"/>
      <c r="JES4" s="19"/>
      <c r="JET4" s="19"/>
      <c r="JEU4" s="19"/>
      <c r="JEV4" s="19"/>
      <c r="JEW4" s="19"/>
      <c r="JEX4" s="19"/>
      <c r="JEY4" s="19"/>
      <c r="JEZ4" s="19"/>
      <c r="JFA4" s="19"/>
      <c r="JFB4" s="19"/>
      <c r="JFC4" s="19"/>
      <c r="JFD4" s="19"/>
      <c r="JFE4" s="19"/>
      <c r="JFF4" s="19"/>
      <c r="JFG4" s="19"/>
      <c r="JFH4" s="19"/>
      <c r="JFI4" s="19"/>
      <c r="JFJ4" s="19"/>
      <c r="JFK4" s="19"/>
      <c r="JFL4" s="19"/>
      <c r="JFM4" s="19"/>
      <c r="JFN4" s="19"/>
      <c r="JFO4" s="19"/>
      <c r="JFP4" s="19"/>
      <c r="JFQ4" s="19"/>
      <c r="JFR4" s="19"/>
      <c r="JFS4" s="19"/>
      <c r="JFT4" s="19"/>
      <c r="JFU4" s="19"/>
      <c r="JFV4" s="19"/>
      <c r="JFW4" s="19"/>
      <c r="JFX4" s="19"/>
      <c r="JFY4" s="19"/>
      <c r="JFZ4" s="19"/>
      <c r="JGA4" s="19"/>
      <c r="JGB4" s="19"/>
      <c r="JGC4" s="19"/>
      <c r="JGD4" s="19"/>
      <c r="JGE4" s="19"/>
      <c r="JGF4" s="19"/>
      <c r="JGG4" s="19"/>
      <c r="JGH4" s="19"/>
      <c r="JGI4" s="19"/>
      <c r="JGJ4" s="19"/>
      <c r="JGK4" s="19"/>
      <c r="JGL4" s="19"/>
      <c r="JGM4" s="19"/>
      <c r="JGN4" s="19"/>
      <c r="JGO4" s="19"/>
      <c r="JGP4" s="19"/>
      <c r="JGQ4" s="19"/>
      <c r="JGR4" s="19"/>
      <c r="JGS4" s="19"/>
      <c r="JGT4" s="19"/>
      <c r="JGU4" s="19"/>
      <c r="JGV4" s="19"/>
      <c r="JGW4" s="19"/>
      <c r="JGX4" s="19"/>
      <c r="JGY4" s="19"/>
      <c r="JGZ4" s="19"/>
      <c r="JHA4" s="19"/>
      <c r="JHB4" s="19"/>
      <c r="JHC4" s="19"/>
      <c r="JHD4" s="19"/>
      <c r="JHE4" s="19"/>
      <c r="JHF4" s="19"/>
      <c r="JHG4" s="19"/>
      <c r="JHH4" s="19"/>
      <c r="JHI4" s="19"/>
      <c r="JHJ4" s="19"/>
      <c r="JHK4" s="19"/>
      <c r="JHL4" s="19"/>
      <c r="JHM4" s="19"/>
      <c r="JHN4" s="19"/>
      <c r="JHO4" s="19"/>
      <c r="JHP4" s="19"/>
      <c r="JHQ4" s="19"/>
      <c r="JHR4" s="19"/>
      <c r="JHS4" s="19"/>
      <c r="JHT4" s="19"/>
      <c r="JHU4" s="19"/>
      <c r="JHV4" s="19"/>
      <c r="JHW4" s="19"/>
      <c r="JHX4" s="19"/>
      <c r="JHY4" s="19"/>
      <c r="JHZ4" s="19"/>
      <c r="JIA4" s="19"/>
      <c r="JIB4" s="19"/>
      <c r="JIC4" s="19"/>
      <c r="JID4" s="19"/>
      <c r="JIE4" s="19"/>
      <c r="JIF4" s="19"/>
      <c r="JIG4" s="19"/>
      <c r="JIH4" s="19"/>
      <c r="JII4" s="19"/>
      <c r="JIJ4" s="19"/>
      <c r="JIK4" s="19"/>
      <c r="JIL4" s="19"/>
      <c r="JIM4" s="19"/>
      <c r="JIN4" s="19"/>
      <c r="JIO4" s="19"/>
      <c r="JIP4" s="19"/>
      <c r="JIQ4" s="19"/>
      <c r="JIR4" s="19"/>
      <c r="JIS4" s="19"/>
      <c r="JIT4" s="19"/>
      <c r="JIU4" s="19"/>
      <c r="JIV4" s="19"/>
      <c r="JIW4" s="19"/>
      <c r="JIX4" s="19"/>
      <c r="JIY4" s="19"/>
      <c r="JIZ4" s="19"/>
      <c r="JJA4" s="19"/>
      <c r="JJB4" s="19"/>
      <c r="JJC4" s="19"/>
      <c r="JJD4" s="19"/>
      <c r="JJE4" s="19"/>
      <c r="JJF4" s="19"/>
      <c r="JJG4" s="19"/>
      <c r="JJH4" s="19"/>
      <c r="JJI4" s="19"/>
      <c r="JJJ4" s="19"/>
      <c r="JJK4" s="19"/>
      <c r="JJL4" s="19"/>
      <c r="JJM4" s="19"/>
      <c r="JJN4" s="19"/>
      <c r="JJO4" s="19"/>
      <c r="JJP4" s="19"/>
      <c r="JJQ4" s="19"/>
      <c r="JJR4" s="19"/>
      <c r="JJS4" s="19"/>
      <c r="JJT4" s="19"/>
      <c r="JJU4" s="19"/>
      <c r="JJV4" s="19"/>
      <c r="JJW4" s="19"/>
      <c r="JJX4" s="19"/>
      <c r="JJY4" s="19"/>
      <c r="JJZ4" s="19"/>
      <c r="JKA4" s="19"/>
      <c r="JKB4" s="19"/>
      <c r="JKC4" s="19"/>
      <c r="JKD4" s="19"/>
      <c r="JKE4" s="19"/>
      <c r="JKF4" s="19"/>
      <c r="JKG4" s="19"/>
      <c r="JKH4" s="19"/>
      <c r="JKI4" s="19"/>
      <c r="JKJ4" s="19"/>
      <c r="JKK4" s="19"/>
      <c r="JKL4" s="19"/>
      <c r="JKM4" s="19"/>
      <c r="JKN4" s="19"/>
      <c r="JKO4" s="19"/>
      <c r="JKP4" s="19"/>
      <c r="JKQ4" s="19"/>
      <c r="JKR4" s="19"/>
      <c r="JKS4" s="19"/>
      <c r="JKT4" s="19"/>
      <c r="JKU4" s="19"/>
      <c r="JKV4" s="19"/>
      <c r="JKW4" s="19"/>
      <c r="JKX4" s="19"/>
      <c r="JKY4" s="19"/>
      <c r="JKZ4" s="19"/>
      <c r="JLA4" s="19"/>
      <c r="JLB4" s="19"/>
      <c r="JLC4" s="19"/>
      <c r="JLD4" s="19"/>
      <c r="JLE4" s="19"/>
      <c r="JLF4" s="19"/>
      <c r="JLG4" s="19"/>
      <c r="JLH4" s="19"/>
      <c r="JLI4" s="19"/>
      <c r="JLJ4" s="19"/>
      <c r="JLK4" s="19"/>
      <c r="JLL4" s="19"/>
      <c r="JLM4" s="19"/>
      <c r="JLN4" s="19"/>
      <c r="JLO4" s="19"/>
      <c r="JLP4" s="19"/>
      <c r="JLQ4" s="19"/>
      <c r="JLR4" s="19"/>
      <c r="JLS4" s="19"/>
      <c r="JLT4" s="19"/>
      <c r="JLU4" s="19"/>
      <c r="JLV4" s="19"/>
      <c r="JLW4" s="19"/>
      <c r="JLX4" s="19"/>
      <c r="JLY4" s="19"/>
      <c r="JLZ4" s="19"/>
      <c r="JMA4" s="19"/>
      <c r="JMB4" s="19"/>
      <c r="JMC4" s="19"/>
      <c r="JMD4" s="19"/>
      <c r="JME4" s="19"/>
      <c r="JMF4" s="19"/>
      <c r="JMG4" s="19"/>
      <c r="JMH4" s="19"/>
      <c r="JMI4" s="19"/>
      <c r="JMJ4" s="19"/>
      <c r="JMK4" s="19"/>
      <c r="JML4" s="19"/>
      <c r="JMM4" s="19"/>
      <c r="JMN4" s="19"/>
      <c r="JMO4" s="19"/>
      <c r="JMP4" s="19"/>
      <c r="JMQ4" s="19"/>
      <c r="JMR4" s="19"/>
      <c r="JMS4" s="19"/>
      <c r="JMT4" s="19"/>
      <c r="JMU4" s="19"/>
      <c r="JMV4" s="19"/>
      <c r="JMW4" s="19"/>
      <c r="JMX4" s="19"/>
      <c r="JMY4" s="19"/>
      <c r="JMZ4" s="19"/>
      <c r="JNA4" s="19"/>
      <c r="JNB4" s="19"/>
      <c r="JNC4" s="19"/>
      <c r="JND4" s="19"/>
      <c r="JNE4" s="19"/>
      <c r="JNF4" s="19"/>
      <c r="JNG4" s="19"/>
      <c r="JNH4" s="19"/>
      <c r="JNI4" s="19"/>
      <c r="JNJ4" s="19"/>
      <c r="JNK4" s="19"/>
      <c r="JNL4" s="19"/>
      <c r="JNM4" s="19"/>
      <c r="JNN4" s="19"/>
      <c r="JNO4" s="19"/>
      <c r="JNP4" s="19"/>
      <c r="JNQ4" s="19"/>
      <c r="JNR4" s="19"/>
      <c r="JNS4" s="19"/>
      <c r="JNT4" s="19"/>
      <c r="JNU4" s="19"/>
      <c r="JNV4" s="19"/>
      <c r="JNW4" s="19"/>
      <c r="JNX4" s="19"/>
      <c r="JNY4" s="19"/>
      <c r="JNZ4" s="19"/>
      <c r="JOA4" s="19"/>
      <c r="JOB4" s="19"/>
      <c r="JOC4" s="19"/>
      <c r="JOD4" s="19"/>
      <c r="JOE4" s="19"/>
      <c r="JOF4" s="19"/>
      <c r="JOG4" s="19"/>
      <c r="JOH4" s="19"/>
      <c r="JOI4" s="19"/>
      <c r="JOJ4" s="19"/>
      <c r="JOK4" s="19"/>
      <c r="JOL4" s="19"/>
      <c r="JOM4" s="19"/>
      <c r="JON4" s="19"/>
      <c r="JOO4" s="19"/>
      <c r="JOP4" s="19"/>
      <c r="JOQ4" s="19"/>
      <c r="JOR4" s="19"/>
      <c r="JOS4" s="19"/>
      <c r="JOT4" s="19"/>
      <c r="JOU4" s="19"/>
      <c r="JOV4" s="19"/>
      <c r="JOW4" s="19"/>
      <c r="JOX4" s="19"/>
      <c r="JOY4" s="19"/>
      <c r="JOZ4" s="19"/>
      <c r="JPA4" s="19"/>
      <c r="JPB4" s="19"/>
      <c r="JPC4" s="19"/>
      <c r="JPD4" s="19"/>
      <c r="JPE4" s="19"/>
      <c r="JPF4" s="19"/>
      <c r="JPG4" s="19"/>
      <c r="JPH4" s="19"/>
      <c r="JPI4" s="19"/>
      <c r="JPJ4" s="19"/>
      <c r="JPK4" s="19"/>
      <c r="JPL4" s="19"/>
      <c r="JPM4" s="19"/>
      <c r="JPN4" s="19"/>
      <c r="JPO4" s="19"/>
      <c r="JPP4" s="19"/>
      <c r="JPQ4" s="19"/>
      <c r="JPR4" s="19"/>
      <c r="JPS4" s="19"/>
      <c r="JPT4" s="19"/>
      <c r="JPU4" s="19"/>
      <c r="JPV4" s="19"/>
      <c r="JPW4" s="19"/>
      <c r="JPX4" s="19"/>
      <c r="JPY4" s="19"/>
      <c r="JPZ4" s="19"/>
      <c r="JQA4" s="19"/>
      <c r="JQB4" s="19"/>
      <c r="JQC4" s="19"/>
      <c r="JQD4" s="19"/>
      <c r="JQE4" s="19"/>
      <c r="JQF4" s="19"/>
      <c r="JQG4" s="19"/>
      <c r="JQH4" s="19"/>
      <c r="JQI4" s="19"/>
      <c r="JQJ4" s="19"/>
      <c r="JQK4" s="19"/>
      <c r="JQL4" s="19"/>
      <c r="JQM4" s="19"/>
      <c r="JQN4" s="19"/>
      <c r="JQO4" s="19"/>
      <c r="JQP4" s="19"/>
      <c r="JQQ4" s="19"/>
      <c r="JQR4" s="19"/>
      <c r="JQS4" s="19"/>
      <c r="JQT4" s="19"/>
      <c r="JQU4" s="19"/>
      <c r="JQV4" s="19"/>
      <c r="JQW4" s="19"/>
      <c r="JQX4" s="19"/>
      <c r="JQY4" s="19"/>
      <c r="JQZ4" s="19"/>
      <c r="JRA4" s="19"/>
      <c r="JRB4" s="19"/>
      <c r="JRC4" s="19"/>
      <c r="JRD4" s="19"/>
      <c r="JRE4" s="19"/>
      <c r="JRF4" s="19"/>
      <c r="JRG4" s="19"/>
      <c r="JRH4" s="19"/>
      <c r="JRI4" s="19"/>
      <c r="JRJ4" s="19"/>
      <c r="JRK4" s="19"/>
      <c r="JRL4" s="19"/>
      <c r="JRM4" s="19"/>
      <c r="JRN4" s="19"/>
      <c r="JRO4" s="19"/>
      <c r="JRP4" s="19"/>
      <c r="JRQ4" s="19"/>
      <c r="JRR4" s="19"/>
      <c r="JRS4" s="19"/>
      <c r="JRT4" s="19"/>
      <c r="JRU4" s="19"/>
      <c r="JRV4" s="19"/>
      <c r="JRW4" s="19"/>
      <c r="JRX4" s="19"/>
      <c r="JRY4" s="19"/>
      <c r="JRZ4" s="19"/>
      <c r="JSA4" s="19"/>
      <c r="JSB4" s="19"/>
      <c r="JSC4" s="19"/>
      <c r="JSD4" s="19"/>
      <c r="JSE4" s="19"/>
      <c r="JSF4" s="19"/>
      <c r="JSG4" s="19"/>
      <c r="JSH4" s="19"/>
      <c r="JSI4" s="19"/>
      <c r="JSJ4" s="19"/>
      <c r="JSK4" s="19"/>
      <c r="JSL4" s="19"/>
      <c r="JSM4" s="19"/>
      <c r="JSN4" s="19"/>
      <c r="JSO4" s="19"/>
      <c r="JSP4" s="19"/>
      <c r="JSQ4" s="19"/>
      <c r="JSR4" s="19"/>
      <c r="JSS4" s="19"/>
      <c r="JST4" s="19"/>
      <c r="JSU4" s="19"/>
      <c r="JSV4" s="19"/>
      <c r="JSW4" s="19"/>
      <c r="JSX4" s="19"/>
      <c r="JSY4" s="19"/>
      <c r="JSZ4" s="19"/>
      <c r="JTA4" s="19"/>
      <c r="JTB4" s="19"/>
      <c r="JTC4" s="19"/>
      <c r="JTD4" s="19"/>
      <c r="JTE4" s="19"/>
      <c r="JTF4" s="19"/>
      <c r="JTG4" s="19"/>
      <c r="JTH4" s="19"/>
      <c r="JTI4" s="19"/>
      <c r="JTJ4" s="19"/>
      <c r="JTK4" s="19"/>
      <c r="JTL4" s="19"/>
      <c r="JTM4" s="19"/>
      <c r="JTN4" s="19"/>
      <c r="JTO4" s="19"/>
      <c r="JTP4" s="19"/>
      <c r="JTQ4" s="19"/>
      <c r="JTR4" s="19"/>
      <c r="JTS4" s="19"/>
      <c r="JTT4" s="19"/>
      <c r="JTU4" s="19"/>
      <c r="JTV4" s="19"/>
      <c r="JTW4" s="19"/>
      <c r="JTX4" s="19"/>
      <c r="JTY4" s="19"/>
      <c r="JTZ4" s="19"/>
      <c r="JUA4" s="19"/>
      <c r="JUB4" s="19"/>
      <c r="JUC4" s="19"/>
      <c r="JUD4" s="19"/>
      <c r="JUE4" s="19"/>
      <c r="JUF4" s="19"/>
      <c r="JUG4" s="19"/>
      <c r="JUH4" s="19"/>
      <c r="JUI4" s="19"/>
      <c r="JUJ4" s="19"/>
      <c r="JUK4" s="19"/>
      <c r="JUL4" s="19"/>
      <c r="JUM4" s="19"/>
      <c r="JUN4" s="19"/>
      <c r="JUO4" s="19"/>
      <c r="JUP4" s="19"/>
      <c r="JUQ4" s="19"/>
      <c r="JUR4" s="19"/>
      <c r="JUS4" s="19"/>
      <c r="JUT4" s="19"/>
      <c r="JUU4" s="19"/>
      <c r="JUV4" s="19"/>
      <c r="JUW4" s="19"/>
      <c r="JUX4" s="19"/>
      <c r="JUY4" s="19"/>
      <c r="JUZ4" s="19"/>
      <c r="JVA4" s="19"/>
      <c r="JVB4" s="19"/>
      <c r="JVC4" s="19"/>
      <c r="JVD4" s="19"/>
      <c r="JVE4" s="19"/>
      <c r="JVF4" s="19"/>
      <c r="JVG4" s="19"/>
      <c r="JVH4" s="19"/>
      <c r="JVI4" s="19"/>
      <c r="JVJ4" s="19"/>
      <c r="JVK4" s="19"/>
      <c r="JVL4" s="19"/>
      <c r="JVM4" s="19"/>
      <c r="JVN4" s="19"/>
      <c r="JVO4" s="19"/>
      <c r="JVP4" s="19"/>
      <c r="JVQ4" s="19"/>
      <c r="JVR4" s="19"/>
      <c r="JVS4" s="19"/>
      <c r="JVT4" s="19"/>
      <c r="JVU4" s="19"/>
      <c r="JVV4" s="19"/>
      <c r="JVW4" s="19"/>
      <c r="JVX4" s="19"/>
      <c r="JVY4" s="19"/>
      <c r="JVZ4" s="19"/>
      <c r="JWA4" s="19"/>
      <c r="JWB4" s="19"/>
      <c r="JWC4" s="19"/>
      <c r="JWD4" s="19"/>
      <c r="JWE4" s="19"/>
      <c r="JWF4" s="19"/>
      <c r="JWG4" s="19"/>
      <c r="JWH4" s="19"/>
      <c r="JWI4" s="19"/>
      <c r="JWJ4" s="19"/>
      <c r="JWK4" s="19"/>
      <c r="JWL4" s="19"/>
      <c r="JWM4" s="19"/>
      <c r="JWN4" s="19"/>
      <c r="JWO4" s="19"/>
      <c r="JWP4" s="19"/>
      <c r="JWQ4" s="19"/>
      <c r="JWR4" s="19"/>
      <c r="JWS4" s="19"/>
      <c r="JWT4" s="19"/>
      <c r="JWU4" s="19"/>
      <c r="JWV4" s="19"/>
      <c r="JWW4" s="19"/>
      <c r="JWX4" s="19"/>
      <c r="JWY4" s="19"/>
      <c r="JWZ4" s="19"/>
      <c r="JXA4" s="19"/>
      <c r="JXB4" s="19"/>
      <c r="JXC4" s="19"/>
      <c r="JXD4" s="19"/>
      <c r="JXE4" s="19"/>
      <c r="JXF4" s="19"/>
      <c r="JXG4" s="19"/>
      <c r="JXH4" s="19"/>
      <c r="JXI4" s="19"/>
      <c r="JXJ4" s="19"/>
      <c r="JXK4" s="19"/>
      <c r="JXL4" s="19"/>
      <c r="JXM4" s="19"/>
      <c r="JXN4" s="19"/>
      <c r="JXO4" s="19"/>
      <c r="JXP4" s="19"/>
      <c r="JXQ4" s="19"/>
      <c r="JXR4" s="19"/>
      <c r="JXS4" s="19"/>
      <c r="JXT4" s="19"/>
      <c r="JXU4" s="19"/>
      <c r="JXV4" s="19"/>
      <c r="JXW4" s="19"/>
      <c r="JXX4" s="19"/>
      <c r="JXY4" s="19"/>
      <c r="JXZ4" s="19"/>
      <c r="JYA4" s="19"/>
      <c r="JYB4" s="19"/>
      <c r="JYC4" s="19"/>
      <c r="JYD4" s="19"/>
      <c r="JYE4" s="19"/>
      <c r="JYF4" s="19"/>
      <c r="JYG4" s="19"/>
      <c r="JYH4" s="19"/>
      <c r="JYI4" s="19"/>
      <c r="JYJ4" s="19"/>
      <c r="JYK4" s="19"/>
      <c r="JYL4" s="19"/>
      <c r="JYM4" s="19"/>
      <c r="JYN4" s="19"/>
      <c r="JYO4" s="19"/>
      <c r="JYP4" s="19"/>
      <c r="JYQ4" s="19"/>
      <c r="JYR4" s="19"/>
      <c r="JYS4" s="19"/>
      <c r="JYT4" s="19"/>
      <c r="JYU4" s="19"/>
      <c r="JYV4" s="19"/>
      <c r="JYW4" s="19"/>
      <c r="JYX4" s="19"/>
      <c r="JYY4" s="19"/>
      <c r="JYZ4" s="19"/>
      <c r="JZA4" s="19"/>
      <c r="JZB4" s="19"/>
      <c r="JZC4" s="19"/>
      <c r="JZD4" s="19"/>
      <c r="JZE4" s="19"/>
      <c r="JZF4" s="19"/>
      <c r="JZG4" s="19"/>
      <c r="JZH4" s="19"/>
      <c r="JZI4" s="19"/>
      <c r="JZJ4" s="19"/>
      <c r="JZK4" s="19"/>
      <c r="JZL4" s="19"/>
      <c r="JZM4" s="19"/>
      <c r="JZN4" s="19"/>
      <c r="JZO4" s="19"/>
      <c r="JZP4" s="19"/>
      <c r="JZQ4" s="19"/>
      <c r="JZR4" s="19"/>
      <c r="JZS4" s="19"/>
      <c r="JZT4" s="19"/>
      <c r="JZU4" s="19"/>
      <c r="JZV4" s="19"/>
      <c r="JZW4" s="19"/>
      <c r="JZX4" s="19"/>
      <c r="JZY4" s="19"/>
      <c r="JZZ4" s="19"/>
      <c r="KAA4" s="19"/>
      <c r="KAB4" s="19"/>
      <c r="KAC4" s="19"/>
      <c r="KAD4" s="19"/>
      <c r="KAE4" s="19"/>
      <c r="KAF4" s="19"/>
      <c r="KAG4" s="19"/>
      <c r="KAH4" s="19"/>
      <c r="KAI4" s="19"/>
      <c r="KAJ4" s="19"/>
      <c r="KAK4" s="19"/>
      <c r="KAL4" s="19"/>
      <c r="KAM4" s="19"/>
      <c r="KAN4" s="19"/>
      <c r="KAO4" s="19"/>
      <c r="KAP4" s="19"/>
      <c r="KAQ4" s="19"/>
      <c r="KAR4" s="19"/>
      <c r="KAS4" s="19"/>
      <c r="KAT4" s="19"/>
      <c r="KAU4" s="19"/>
      <c r="KAV4" s="19"/>
      <c r="KAW4" s="19"/>
      <c r="KAX4" s="19"/>
      <c r="KAY4" s="19"/>
      <c r="KAZ4" s="19"/>
      <c r="KBA4" s="19"/>
      <c r="KBB4" s="19"/>
      <c r="KBC4" s="19"/>
      <c r="KBD4" s="19"/>
      <c r="KBE4" s="19"/>
      <c r="KBF4" s="19"/>
      <c r="KBG4" s="19"/>
      <c r="KBH4" s="19"/>
      <c r="KBI4" s="19"/>
      <c r="KBJ4" s="19"/>
      <c r="KBK4" s="19"/>
      <c r="KBL4" s="19"/>
      <c r="KBM4" s="19"/>
      <c r="KBN4" s="19"/>
      <c r="KBO4" s="19"/>
      <c r="KBP4" s="19"/>
      <c r="KBQ4" s="19"/>
      <c r="KBR4" s="19"/>
      <c r="KBS4" s="19"/>
      <c r="KBT4" s="19"/>
      <c r="KBU4" s="19"/>
      <c r="KBV4" s="19"/>
      <c r="KBW4" s="19"/>
      <c r="KBX4" s="19"/>
      <c r="KBY4" s="19"/>
      <c r="KBZ4" s="19"/>
      <c r="KCA4" s="19"/>
      <c r="KCB4" s="19"/>
      <c r="KCC4" s="19"/>
      <c r="KCD4" s="19"/>
      <c r="KCE4" s="19"/>
      <c r="KCF4" s="19"/>
      <c r="KCG4" s="19"/>
      <c r="KCH4" s="19"/>
      <c r="KCI4" s="19"/>
      <c r="KCJ4" s="19"/>
      <c r="KCK4" s="19"/>
      <c r="KCL4" s="19"/>
      <c r="KCM4" s="19"/>
      <c r="KCN4" s="19"/>
      <c r="KCO4" s="19"/>
      <c r="KCP4" s="19"/>
      <c r="KCQ4" s="19"/>
      <c r="KCR4" s="19"/>
      <c r="KCS4" s="19"/>
      <c r="KCT4" s="19"/>
      <c r="KCU4" s="19"/>
      <c r="KCV4" s="19"/>
      <c r="KCW4" s="19"/>
      <c r="KCX4" s="19"/>
      <c r="KCY4" s="19"/>
      <c r="KCZ4" s="19"/>
      <c r="KDA4" s="19"/>
      <c r="KDB4" s="19"/>
      <c r="KDC4" s="19"/>
      <c r="KDD4" s="19"/>
      <c r="KDE4" s="19"/>
      <c r="KDF4" s="19"/>
      <c r="KDG4" s="19"/>
      <c r="KDH4" s="19"/>
      <c r="KDI4" s="19"/>
      <c r="KDJ4" s="19"/>
      <c r="KDK4" s="19"/>
      <c r="KDL4" s="19"/>
      <c r="KDM4" s="19"/>
      <c r="KDN4" s="19"/>
      <c r="KDO4" s="19"/>
      <c r="KDP4" s="19"/>
      <c r="KDQ4" s="19"/>
      <c r="KDR4" s="19"/>
      <c r="KDS4" s="19"/>
      <c r="KDT4" s="19"/>
      <c r="KDU4" s="19"/>
      <c r="KDV4" s="19"/>
      <c r="KDW4" s="19"/>
      <c r="KDX4" s="19"/>
      <c r="KDY4" s="19"/>
      <c r="KDZ4" s="19"/>
      <c r="KEA4" s="19"/>
      <c r="KEB4" s="19"/>
      <c r="KEC4" s="19"/>
      <c r="KED4" s="19"/>
      <c r="KEE4" s="19"/>
      <c r="KEF4" s="19"/>
      <c r="KEG4" s="19"/>
      <c r="KEH4" s="19"/>
      <c r="KEI4" s="19"/>
      <c r="KEJ4" s="19"/>
      <c r="KEK4" s="19"/>
      <c r="KEL4" s="19"/>
      <c r="KEM4" s="19"/>
      <c r="KEN4" s="19"/>
      <c r="KEO4" s="19"/>
      <c r="KEP4" s="19"/>
      <c r="KEQ4" s="19"/>
      <c r="KER4" s="19"/>
      <c r="KES4" s="19"/>
      <c r="KET4" s="19"/>
      <c r="KEU4" s="19"/>
      <c r="KEV4" s="19"/>
      <c r="KEW4" s="19"/>
      <c r="KEX4" s="19"/>
      <c r="KEY4" s="19"/>
      <c r="KEZ4" s="19"/>
      <c r="KFA4" s="19"/>
      <c r="KFB4" s="19"/>
      <c r="KFC4" s="19"/>
      <c r="KFD4" s="19"/>
      <c r="KFE4" s="19"/>
      <c r="KFF4" s="19"/>
      <c r="KFG4" s="19"/>
      <c r="KFH4" s="19"/>
      <c r="KFI4" s="19"/>
      <c r="KFJ4" s="19"/>
      <c r="KFK4" s="19"/>
      <c r="KFL4" s="19"/>
      <c r="KFM4" s="19"/>
      <c r="KFN4" s="19"/>
      <c r="KFO4" s="19"/>
      <c r="KFP4" s="19"/>
      <c r="KFQ4" s="19"/>
      <c r="KFR4" s="19"/>
      <c r="KFS4" s="19"/>
      <c r="KFT4" s="19"/>
      <c r="KFU4" s="19"/>
      <c r="KFV4" s="19"/>
      <c r="KFW4" s="19"/>
      <c r="KFX4" s="19"/>
      <c r="KFY4" s="19"/>
      <c r="KFZ4" s="19"/>
      <c r="KGA4" s="19"/>
      <c r="KGB4" s="19"/>
      <c r="KGC4" s="19"/>
      <c r="KGD4" s="19"/>
      <c r="KGE4" s="19"/>
      <c r="KGF4" s="19"/>
      <c r="KGG4" s="19"/>
      <c r="KGH4" s="19"/>
      <c r="KGI4" s="19"/>
      <c r="KGJ4" s="19"/>
      <c r="KGK4" s="19"/>
      <c r="KGL4" s="19"/>
      <c r="KGM4" s="19"/>
      <c r="KGN4" s="19"/>
      <c r="KGO4" s="19"/>
      <c r="KGP4" s="19"/>
      <c r="KGQ4" s="19"/>
      <c r="KGR4" s="19"/>
      <c r="KGS4" s="19"/>
      <c r="KGT4" s="19"/>
      <c r="KGU4" s="19"/>
      <c r="KGV4" s="19"/>
      <c r="KGW4" s="19"/>
      <c r="KGX4" s="19"/>
      <c r="KGY4" s="19"/>
      <c r="KGZ4" s="19"/>
      <c r="KHA4" s="19"/>
      <c r="KHB4" s="19"/>
      <c r="KHC4" s="19"/>
      <c r="KHD4" s="19"/>
      <c r="KHE4" s="19"/>
      <c r="KHF4" s="19"/>
      <c r="KHG4" s="19"/>
      <c r="KHH4" s="19"/>
      <c r="KHI4" s="19"/>
      <c r="KHJ4" s="19"/>
      <c r="KHK4" s="19"/>
      <c r="KHL4" s="19"/>
      <c r="KHM4" s="19"/>
      <c r="KHN4" s="19"/>
      <c r="KHO4" s="19"/>
      <c r="KHP4" s="19"/>
      <c r="KHQ4" s="19"/>
      <c r="KHR4" s="19"/>
      <c r="KHS4" s="19"/>
      <c r="KHT4" s="19"/>
      <c r="KHU4" s="19"/>
      <c r="KHV4" s="19"/>
      <c r="KHW4" s="19"/>
      <c r="KHX4" s="19"/>
      <c r="KHY4" s="19"/>
      <c r="KHZ4" s="19"/>
      <c r="KIA4" s="19"/>
      <c r="KIB4" s="19"/>
      <c r="KIC4" s="19"/>
      <c r="KID4" s="19"/>
      <c r="KIE4" s="19"/>
      <c r="KIF4" s="19"/>
      <c r="KIG4" s="19"/>
      <c r="KIH4" s="19"/>
      <c r="KII4" s="19"/>
      <c r="KIJ4" s="19"/>
      <c r="KIK4" s="19"/>
      <c r="KIL4" s="19"/>
      <c r="KIM4" s="19"/>
      <c r="KIN4" s="19"/>
      <c r="KIO4" s="19"/>
      <c r="KIP4" s="19"/>
      <c r="KIQ4" s="19"/>
      <c r="KIR4" s="19"/>
      <c r="KIS4" s="19"/>
      <c r="KIT4" s="19"/>
      <c r="KIU4" s="19"/>
      <c r="KIV4" s="19"/>
      <c r="KIW4" s="19"/>
      <c r="KIX4" s="19"/>
      <c r="KIY4" s="19"/>
      <c r="KIZ4" s="19"/>
      <c r="KJA4" s="19"/>
      <c r="KJB4" s="19"/>
      <c r="KJC4" s="19"/>
      <c r="KJD4" s="19"/>
      <c r="KJE4" s="19"/>
      <c r="KJF4" s="19"/>
      <c r="KJG4" s="19"/>
      <c r="KJH4" s="19"/>
      <c r="KJI4" s="19"/>
      <c r="KJJ4" s="19"/>
      <c r="KJK4" s="19"/>
      <c r="KJL4" s="19"/>
      <c r="KJM4" s="19"/>
      <c r="KJN4" s="19"/>
      <c r="KJO4" s="19"/>
      <c r="KJP4" s="19"/>
      <c r="KJQ4" s="19"/>
      <c r="KJR4" s="19"/>
      <c r="KJS4" s="19"/>
      <c r="KJT4" s="19"/>
      <c r="KJU4" s="19"/>
      <c r="KJV4" s="19"/>
      <c r="KJW4" s="19"/>
      <c r="KJX4" s="19"/>
      <c r="KJY4" s="19"/>
      <c r="KJZ4" s="19"/>
      <c r="KKA4" s="19"/>
      <c r="KKB4" s="19"/>
      <c r="KKC4" s="19"/>
      <c r="KKD4" s="19"/>
      <c r="KKE4" s="19"/>
      <c r="KKF4" s="19"/>
      <c r="KKG4" s="19"/>
      <c r="KKH4" s="19"/>
      <c r="KKI4" s="19"/>
      <c r="KKJ4" s="19"/>
      <c r="KKK4" s="19"/>
      <c r="KKL4" s="19"/>
      <c r="KKM4" s="19"/>
      <c r="KKN4" s="19"/>
      <c r="KKO4" s="19"/>
      <c r="KKP4" s="19"/>
      <c r="KKQ4" s="19"/>
      <c r="KKR4" s="19"/>
      <c r="KKS4" s="19"/>
      <c r="KKT4" s="19"/>
      <c r="KKU4" s="19"/>
      <c r="KKV4" s="19"/>
      <c r="KKW4" s="19"/>
      <c r="KKX4" s="19"/>
      <c r="KKY4" s="19"/>
      <c r="KKZ4" s="19"/>
      <c r="KLA4" s="19"/>
      <c r="KLB4" s="19"/>
      <c r="KLC4" s="19"/>
      <c r="KLD4" s="19"/>
      <c r="KLE4" s="19"/>
      <c r="KLF4" s="19"/>
      <c r="KLG4" s="19"/>
      <c r="KLH4" s="19"/>
      <c r="KLI4" s="19"/>
      <c r="KLJ4" s="19"/>
      <c r="KLK4" s="19"/>
      <c r="KLL4" s="19"/>
      <c r="KLM4" s="19"/>
      <c r="KLN4" s="19"/>
      <c r="KLO4" s="19"/>
      <c r="KLP4" s="19"/>
      <c r="KLQ4" s="19"/>
      <c r="KLR4" s="19"/>
      <c r="KLS4" s="19"/>
      <c r="KLT4" s="19"/>
      <c r="KLU4" s="19"/>
      <c r="KLV4" s="19"/>
      <c r="KLW4" s="19"/>
      <c r="KLX4" s="19"/>
      <c r="KLY4" s="19"/>
      <c r="KLZ4" s="19"/>
      <c r="KMA4" s="19"/>
      <c r="KMB4" s="19"/>
      <c r="KMC4" s="19"/>
      <c r="KMD4" s="19"/>
      <c r="KME4" s="19"/>
      <c r="KMF4" s="19"/>
      <c r="KMG4" s="19"/>
      <c r="KMH4" s="19"/>
      <c r="KMI4" s="19"/>
      <c r="KMJ4" s="19"/>
      <c r="KMK4" s="19"/>
      <c r="KML4" s="19"/>
      <c r="KMM4" s="19"/>
      <c r="KMN4" s="19"/>
      <c r="KMO4" s="19"/>
      <c r="KMP4" s="19"/>
      <c r="KMQ4" s="19"/>
      <c r="KMR4" s="19"/>
      <c r="KMS4" s="19"/>
      <c r="KMT4" s="19"/>
      <c r="KMU4" s="19"/>
      <c r="KMV4" s="19"/>
      <c r="KMW4" s="19"/>
      <c r="KMX4" s="19"/>
      <c r="KMY4" s="19"/>
      <c r="KMZ4" s="19"/>
      <c r="KNA4" s="19"/>
      <c r="KNB4" s="19"/>
      <c r="KNC4" s="19"/>
      <c r="KND4" s="19"/>
      <c r="KNE4" s="19"/>
      <c r="KNF4" s="19"/>
      <c r="KNG4" s="19"/>
      <c r="KNH4" s="19"/>
      <c r="KNI4" s="19"/>
      <c r="KNJ4" s="19"/>
      <c r="KNK4" s="19"/>
      <c r="KNL4" s="19"/>
      <c r="KNM4" s="19"/>
      <c r="KNN4" s="19"/>
      <c r="KNO4" s="19"/>
      <c r="KNP4" s="19"/>
      <c r="KNQ4" s="19"/>
      <c r="KNR4" s="19"/>
      <c r="KNS4" s="19"/>
      <c r="KNT4" s="19"/>
      <c r="KNU4" s="19"/>
      <c r="KNV4" s="19"/>
      <c r="KNW4" s="19"/>
      <c r="KNX4" s="19"/>
      <c r="KNY4" s="19"/>
      <c r="KNZ4" s="19"/>
      <c r="KOA4" s="19"/>
      <c r="KOB4" s="19"/>
      <c r="KOC4" s="19"/>
      <c r="KOD4" s="19"/>
      <c r="KOE4" s="19"/>
      <c r="KOF4" s="19"/>
      <c r="KOG4" s="19"/>
      <c r="KOH4" s="19"/>
      <c r="KOI4" s="19"/>
      <c r="KOJ4" s="19"/>
      <c r="KOK4" s="19"/>
      <c r="KOL4" s="19"/>
      <c r="KOM4" s="19"/>
      <c r="KON4" s="19"/>
      <c r="KOO4" s="19"/>
      <c r="KOP4" s="19"/>
      <c r="KOQ4" s="19"/>
      <c r="KOR4" s="19"/>
      <c r="KOS4" s="19"/>
      <c r="KOT4" s="19"/>
      <c r="KOU4" s="19"/>
      <c r="KOV4" s="19"/>
      <c r="KOW4" s="19"/>
      <c r="KOX4" s="19"/>
      <c r="KOY4" s="19"/>
      <c r="KOZ4" s="19"/>
      <c r="KPA4" s="19"/>
      <c r="KPB4" s="19"/>
      <c r="KPC4" s="19"/>
      <c r="KPD4" s="19"/>
      <c r="KPE4" s="19"/>
      <c r="KPF4" s="19"/>
      <c r="KPG4" s="19"/>
      <c r="KPH4" s="19"/>
      <c r="KPI4" s="19"/>
      <c r="KPJ4" s="19"/>
      <c r="KPK4" s="19"/>
      <c r="KPL4" s="19"/>
      <c r="KPM4" s="19"/>
      <c r="KPN4" s="19"/>
      <c r="KPO4" s="19"/>
      <c r="KPP4" s="19"/>
      <c r="KPQ4" s="19"/>
      <c r="KPR4" s="19"/>
      <c r="KPS4" s="19"/>
      <c r="KPT4" s="19"/>
      <c r="KPU4" s="19"/>
      <c r="KPV4" s="19"/>
      <c r="KPW4" s="19"/>
      <c r="KPX4" s="19"/>
      <c r="KPY4" s="19"/>
      <c r="KPZ4" s="19"/>
      <c r="KQA4" s="19"/>
      <c r="KQB4" s="19"/>
      <c r="KQC4" s="19"/>
      <c r="KQD4" s="19"/>
      <c r="KQE4" s="19"/>
      <c r="KQF4" s="19"/>
      <c r="KQG4" s="19"/>
      <c r="KQH4" s="19"/>
      <c r="KQI4" s="19"/>
      <c r="KQJ4" s="19"/>
      <c r="KQK4" s="19"/>
      <c r="KQL4" s="19"/>
      <c r="KQM4" s="19"/>
      <c r="KQN4" s="19"/>
      <c r="KQO4" s="19"/>
      <c r="KQP4" s="19"/>
      <c r="KQQ4" s="19"/>
      <c r="KQR4" s="19"/>
      <c r="KQS4" s="19"/>
      <c r="KQT4" s="19"/>
      <c r="KQU4" s="19"/>
      <c r="KQV4" s="19"/>
      <c r="KQW4" s="19"/>
      <c r="KQX4" s="19"/>
      <c r="KQY4" s="19"/>
      <c r="KQZ4" s="19"/>
      <c r="KRA4" s="19"/>
      <c r="KRB4" s="19"/>
      <c r="KRC4" s="19"/>
      <c r="KRD4" s="19"/>
      <c r="KRE4" s="19"/>
      <c r="KRF4" s="19"/>
      <c r="KRG4" s="19"/>
      <c r="KRH4" s="19"/>
      <c r="KRI4" s="19"/>
      <c r="KRJ4" s="19"/>
      <c r="KRK4" s="19"/>
      <c r="KRL4" s="19"/>
      <c r="KRM4" s="19"/>
      <c r="KRN4" s="19"/>
      <c r="KRO4" s="19"/>
      <c r="KRP4" s="19"/>
      <c r="KRQ4" s="19"/>
      <c r="KRR4" s="19"/>
      <c r="KRS4" s="19"/>
      <c r="KRT4" s="19"/>
      <c r="KRU4" s="19"/>
      <c r="KRV4" s="19"/>
      <c r="KRW4" s="19"/>
      <c r="KRX4" s="19"/>
      <c r="KRY4" s="19"/>
      <c r="KRZ4" s="19"/>
      <c r="KSA4" s="19"/>
      <c r="KSB4" s="19"/>
      <c r="KSC4" s="19"/>
      <c r="KSD4" s="19"/>
      <c r="KSE4" s="19"/>
      <c r="KSF4" s="19"/>
      <c r="KSG4" s="19"/>
      <c r="KSH4" s="19"/>
      <c r="KSI4" s="19"/>
      <c r="KSJ4" s="19"/>
      <c r="KSK4" s="19"/>
      <c r="KSL4" s="19"/>
      <c r="KSM4" s="19"/>
      <c r="KSN4" s="19"/>
      <c r="KSO4" s="19"/>
      <c r="KSP4" s="19"/>
      <c r="KSQ4" s="19"/>
      <c r="KSR4" s="19"/>
      <c r="KSS4" s="19"/>
      <c r="KST4" s="19"/>
      <c r="KSU4" s="19"/>
      <c r="KSV4" s="19"/>
      <c r="KSW4" s="19"/>
      <c r="KSX4" s="19"/>
      <c r="KSY4" s="19"/>
      <c r="KSZ4" s="19"/>
      <c r="KTA4" s="19"/>
      <c r="KTB4" s="19"/>
      <c r="KTC4" s="19"/>
      <c r="KTD4" s="19"/>
      <c r="KTE4" s="19"/>
      <c r="KTF4" s="19"/>
      <c r="KTG4" s="19"/>
      <c r="KTH4" s="19"/>
      <c r="KTI4" s="19"/>
      <c r="KTJ4" s="19"/>
      <c r="KTK4" s="19"/>
      <c r="KTL4" s="19"/>
      <c r="KTM4" s="19"/>
      <c r="KTN4" s="19"/>
      <c r="KTO4" s="19"/>
      <c r="KTP4" s="19"/>
      <c r="KTQ4" s="19"/>
      <c r="KTR4" s="19"/>
      <c r="KTS4" s="19"/>
      <c r="KTT4" s="19"/>
      <c r="KTU4" s="19"/>
      <c r="KTV4" s="19"/>
      <c r="KTW4" s="19"/>
      <c r="KTX4" s="19"/>
      <c r="KTY4" s="19"/>
      <c r="KTZ4" s="19"/>
      <c r="KUA4" s="19"/>
      <c r="KUB4" s="19"/>
      <c r="KUC4" s="19"/>
      <c r="KUD4" s="19"/>
      <c r="KUE4" s="19"/>
      <c r="KUF4" s="19"/>
      <c r="KUG4" s="19"/>
      <c r="KUH4" s="19"/>
      <c r="KUI4" s="19"/>
      <c r="KUJ4" s="19"/>
      <c r="KUK4" s="19"/>
      <c r="KUL4" s="19"/>
      <c r="KUM4" s="19"/>
      <c r="KUN4" s="19"/>
      <c r="KUO4" s="19"/>
      <c r="KUP4" s="19"/>
      <c r="KUQ4" s="19"/>
      <c r="KUR4" s="19"/>
      <c r="KUS4" s="19"/>
      <c r="KUT4" s="19"/>
      <c r="KUU4" s="19"/>
      <c r="KUV4" s="19"/>
      <c r="KUW4" s="19"/>
      <c r="KUX4" s="19"/>
      <c r="KUY4" s="19"/>
      <c r="KUZ4" s="19"/>
      <c r="KVA4" s="19"/>
      <c r="KVB4" s="19"/>
      <c r="KVC4" s="19"/>
      <c r="KVD4" s="19"/>
      <c r="KVE4" s="19"/>
      <c r="KVF4" s="19"/>
      <c r="KVG4" s="19"/>
      <c r="KVH4" s="19"/>
      <c r="KVI4" s="19"/>
      <c r="KVJ4" s="19"/>
      <c r="KVK4" s="19"/>
      <c r="KVL4" s="19"/>
      <c r="KVM4" s="19"/>
      <c r="KVN4" s="19"/>
      <c r="KVO4" s="19"/>
      <c r="KVP4" s="19"/>
      <c r="KVQ4" s="19"/>
      <c r="KVR4" s="19"/>
      <c r="KVS4" s="19"/>
      <c r="KVT4" s="19"/>
      <c r="KVU4" s="19"/>
      <c r="KVV4" s="19"/>
      <c r="KVW4" s="19"/>
      <c r="KVX4" s="19"/>
      <c r="KVY4" s="19"/>
      <c r="KVZ4" s="19"/>
      <c r="KWA4" s="19"/>
      <c r="KWB4" s="19"/>
      <c r="KWC4" s="19"/>
      <c r="KWD4" s="19"/>
      <c r="KWE4" s="19"/>
      <c r="KWF4" s="19"/>
      <c r="KWG4" s="19"/>
      <c r="KWH4" s="19"/>
      <c r="KWI4" s="19"/>
      <c r="KWJ4" s="19"/>
      <c r="KWK4" s="19"/>
      <c r="KWL4" s="19"/>
      <c r="KWM4" s="19"/>
      <c r="KWN4" s="19"/>
      <c r="KWO4" s="19"/>
      <c r="KWP4" s="19"/>
      <c r="KWQ4" s="19"/>
      <c r="KWR4" s="19"/>
      <c r="KWS4" s="19"/>
      <c r="KWT4" s="19"/>
      <c r="KWU4" s="19"/>
      <c r="KWV4" s="19"/>
      <c r="KWW4" s="19"/>
      <c r="KWX4" s="19"/>
      <c r="KWY4" s="19"/>
      <c r="KWZ4" s="19"/>
      <c r="KXA4" s="19"/>
      <c r="KXB4" s="19"/>
      <c r="KXC4" s="19"/>
      <c r="KXD4" s="19"/>
      <c r="KXE4" s="19"/>
      <c r="KXF4" s="19"/>
      <c r="KXG4" s="19"/>
      <c r="KXH4" s="19"/>
      <c r="KXI4" s="19"/>
      <c r="KXJ4" s="19"/>
      <c r="KXK4" s="19"/>
      <c r="KXL4" s="19"/>
      <c r="KXM4" s="19"/>
      <c r="KXN4" s="19"/>
      <c r="KXO4" s="19"/>
      <c r="KXP4" s="19"/>
      <c r="KXQ4" s="19"/>
      <c r="KXR4" s="19"/>
      <c r="KXS4" s="19"/>
      <c r="KXT4" s="19"/>
      <c r="KXU4" s="19"/>
      <c r="KXV4" s="19"/>
      <c r="KXW4" s="19"/>
      <c r="KXX4" s="19"/>
      <c r="KXY4" s="19"/>
      <c r="KXZ4" s="19"/>
      <c r="KYA4" s="19"/>
      <c r="KYB4" s="19"/>
      <c r="KYC4" s="19"/>
      <c r="KYD4" s="19"/>
      <c r="KYE4" s="19"/>
      <c r="KYF4" s="19"/>
      <c r="KYG4" s="19"/>
      <c r="KYH4" s="19"/>
      <c r="KYI4" s="19"/>
      <c r="KYJ4" s="19"/>
      <c r="KYK4" s="19"/>
      <c r="KYL4" s="19"/>
      <c r="KYM4" s="19"/>
      <c r="KYN4" s="19"/>
      <c r="KYO4" s="19"/>
      <c r="KYP4" s="19"/>
      <c r="KYQ4" s="19"/>
      <c r="KYR4" s="19"/>
      <c r="KYS4" s="19"/>
      <c r="KYT4" s="19"/>
      <c r="KYU4" s="19"/>
      <c r="KYV4" s="19"/>
      <c r="KYW4" s="19"/>
      <c r="KYX4" s="19"/>
      <c r="KYY4" s="19"/>
      <c r="KYZ4" s="19"/>
      <c r="KZA4" s="19"/>
      <c r="KZB4" s="19"/>
      <c r="KZC4" s="19"/>
      <c r="KZD4" s="19"/>
      <c r="KZE4" s="19"/>
      <c r="KZF4" s="19"/>
      <c r="KZG4" s="19"/>
      <c r="KZH4" s="19"/>
      <c r="KZI4" s="19"/>
      <c r="KZJ4" s="19"/>
      <c r="KZK4" s="19"/>
      <c r="KZL4" s="19"/>
      <c r="KZM4" s="19"/>
      <c r="KZN4" s="19"/>
      <c r="KZO4" s="19"/>
      <c r="KZP4" s="19"/>
      <c r="KZQ4" s="19"/>
      <c r="KZR4" s="19"/>
      <c r="KZS4" s="19"/>
      <c r="KZT4" s="19"/>
      <c r="KZU4" s="19"/>
      <c r="KZV4" s="19"/>
      <c r="KZW4" s="19"/>
      <c r="KZX4" s="19"/>
      <c r="KZY4" s="19"/>
      <c r="KZZ4" s="19"/>
      <c r="LAA4" s="19"/>
      <c r="LAB4" s="19"/>
      <c r="LAC4" s="19"/>
      <c r="LAD4" s="19"/>
      <c r="LAE4" s="19"/>
      <c r="LAF4" s="19"/>
      <c r="LAG4" s="19"/>
      <c r="LAH4" s="19"/>
      <c r="LAI4" s="19"/>
      <c r="LAJ4" s="19"/>
      <c r="LAK4" s="19"/>
      <c r="LAL4" s="19"/>
      <c r="LAM4" s="19"/>
      <c r="LAN4" s="19"/>
      <c r="LAO4" s="19"/>
      <c r="LAP4" s="19"/>
      <c r="LAQ4" s="19"/>
      <c r="LAR4" s="19"/>
      <c r="LAS4" s="19"/>
      <c r="LAT4" s="19"/>
      <c r="LAU4" s="19"/>
      <c r="LAV4" s="19"/>
      <c r="LAW4" s="19"/>
      <c r="LAX4" s="19"/>
      <c r="LAY4" s="19"/>
      <c r="LAZ4" s="19"/>
      <c r="LBA4" s="19"/>
      <c r="LBB4" s="19"/>
      <c r="LBC4" s="19"/>
      <c r="LBD4" s="19"/>
      <c r="LBE4" s="19"/>
      <c r="LBF4" s="19"/>
      <c r="LBG4" s="19"/>
      <c r="LBH4" s="19"/>
      <c r="LBI4" s="19"/>
      <c r="LBJ4" s="19"/>
      <c r="LBK4" s="19"/>
      <c r="LBL4" s="19"/>
      <c r="LBM4" s="19"/>
      <c r="LBN4" s="19"/>
      <c r="LBO4" s="19"/>
      <c r="LBP4" s="19"/>
      <c r="LBQ4" s="19"/>
      <c r="LBR4" s="19"/>
      <c r="LBS4" s="19"/>
      <c r="LBT4" s="19"/>
      <c r="LBU4" s="19"/>
      <c r="LBV4" s="19"/>
      <c r="LBW4" s="19"/>
      <c r="LBX4" s="19"/>
      <c r="LBY4" s="19"/>
      <c r="LBZ4" s="19"/>
      <c r="LCA4" s="19"/>
      <c r="LCB4" s="19"/>
      <c r="LCC4" s="19"/>
      <c r="LCD4" s="19"/>
      <c r="LCE4" s="19"/>
      <c r="LCF4" s="19"/>
      <c r="LCG4" s="19"/>
      <c r="LCH4" s="19"/>
      <c r="LCI4" s="19"/>
      <c r="LCJ4" s="19"/>
      <c r="LCK4" s="19"/>
      <c r="LCL4" s="19"/>
      <c r="LCM4" s="19"/>
      <c r="LCN4" s="19"/>
      <c r="LCO4" s="19"/>
      <c r="LCP4" s="19"/>
      <c r="LCQ4" s="19"/>
      <c r="LCR4" s="19"/>
      <c r="LCS4" s="19"/>
      <c r="LCT4" s="19"/>
      <c r="LCU4" s="19"/>
      <c r="LCV4" s="19"/>
      <c r="LCW4" s="19"/>
      <c r="LCX4" s="19"/>
      <c r="LCY4" s="19"/>
      <c r="LCZ4" s="19"/>
      <c r="LDA4" s="19"/>
      <c r="LDB4" s="19"/>
      <c r="LDC4" s="19"/>
      <c r="LDD4" s="19"/>
      <c r="LDE4" s="19"/>
      <c r="LDF4" s="19"/>
      <c r="LDG4" s="19"/>
      <c r="LDH4" s="19"/>
      <c r="LDI4" s="19"/>
      <c r="LDJ4" s="19"/>
      <c r="LDK4" s="19"/>
      <c r="LDL4" s="19"/>
      <c r="LDM4" s="19"/>
      <c r="LDN4" s="19"/>
      <c r="LDO4" s="19"/>
      <c r="LDP4" s="19"/>
      <c r="LDQ4" s="19"/>
      <c r="LDR4" s="19"/>
      <c r="LDS4" s="19"/>
      <c r="LDT4" s="19"/>
      <c r="LDU4" s="19"/>
      <c r="LDV4" s="19"/>
      <c r="LDW4" s="19"/>
      <c r="LDX4" s="19"/>
      <c r="LDY4" s="19"/>
      <c r="LDZ4" s="19"/>
      <c r="LEA4" s="19"/>
      <c r="LEB4" s="19"/>
      <c r="LEC4" s="19"/>
      <c r="LED4" s="19"/>
      <c r="LEE4" s="19"/>
      <c r="LEF4" s="19"/>
      <c r="LEG4" s="19"/>
      <c r="LEH4" s="19"/>
      <c r="LEI4" s="19"/>
      <c r="LEJ4" s="19"/>
      <c r="LEK4" s="19"/>
      <c r="LEL4" s="19"/>
      <c r="LEM4" s="19"/>
      <c r="LEN4" s="19"/>
      <c r="LEO4" s="19"/>
      <c r="LEP4" s="19"/>
      <c r="LEQ4" s="19"/>
      <c r="LER4" s="19"/>
      <c r="LES4" s="19"/>
      <c r="LET4" s="19"/>
      <c r="LEU4" s="19"/>
      <c r="LEV4" s="19"/>
      <c r="LEW4" s="19"/>
      <c r="LEX4" s="19"/>
      <c r="LEY4" s="19"/>
      <c r="LEZ4" s="19"/>
      <c r="LFA4" s="19"/>
      <c r="LFB4" s="19"/>
      <c r="LFC4" s="19"/>
      <c r="LFD4" s="19"/>
      <c r="LFE4" s="19"/>
      <c r="LFF4" s="19"/>
      <c r="LFG4" s="19"/>
      <c r="LFH4" s="19"/>
      <c r="LFI4" s="19"/>
      <c r="LFJ4" s="19"/>
      <c r="LFK4" s="19"/>
      <c r="LFL4" s="19"/>
      <c r="LFM4" s="19"/>
      <c r="LFN4" s="19"/>
      <c r="LFO4" s="19"/>
      <c r="LFP4" s="19"/>
      <c r="LFQ4" s="19"/>
      <c r="LFR4" s="19"/>
      <c r="LFS4" s="19"/>
      <c r="LFT4" s="19"/>
      <c r="LFU4" s="19"/>
      <c r="LFV4" s="19"/>
      <c r="LFW4" s="19"/>
      <c r="LFX4" s="19"/>
      <c r="LFY4" s="19"/>
      <c r="LFZ4" s="19"/>
      <c r="LGA4" s="19"/>
      <c r="LGB4" s="19"/>
      <c r="LGC4" s="19"/>
      <c r="LGD4" s="19"/>
      <c r="LGE4" s="19"/>
      <c r="LGF4" s="19"/>
      <c r="LGG4" s="19"/>
      <c r="LGH4" s="19"/>
      <c r="LGI4" s="19"/>
      <c r="LGJ4" s="19"/>
      <c r="LGK4" s="19"/>
      <c r="LGL4" s="19"/>
      <c r="LGM4" s="19"/>
      <c r="LGN4" s="19"/>
      <c r="LGO4" s="19"/>
      <c r="LGP4" s="19"/>
      <c r="LGQ4" s="19"/>
      <c r="LGR4" s="19"/>
      <c r="LGS4" s="19"/>
      <c r="LGT4" s="19"/>
      <c r="LGU4" s="19"/>
      <c r="LGV4" s="19"/>
      <c r="LGW4" s="19"/>
      <c r="LGX4" s="19"/>
      <c r="LGY4" s="19"/>
      <c r="LGZ4" s="19"/>
      <c r="LHA4" s="19"/>
      <c r="LHB4" s="19"/>
      <c r="LHC4" s="19"/>
      <c r="LHD4" s="19"/>
      <c r="LHE4" s="19"/>
      <c r="LHF4" s="19"/>
      <c r="LHG4" s="19"/>
      <c r="LHH4" s="19"/>
      <c r="LHI4" s="19"/>
      <c r="LHJ4" s="19"/>
      <c r="LHK4" s="19"/>
      <c r="LHL4" s="19"/>
      <c r="LHM4" s="19"/>
      <c r="LHN4" s="19"/>
      <c r="LHO4" s="19"/>
      <c r="LHP4" s="19"/>
      <c r="LHQ4" s="19"/>
      <c r="LHR4" s="19"/>
      <c r="LHS4" s="19"/>
      <c r="LHT4" s="19"/>
      <c r="LHU4" s="19"/>
      <c r="LHV4" s="19"/>
      <c r="LHW4" s="19"/>
      <c r="LHX4" s="19"/>
      <c r="LHY4" s="19"/>
      <c r="LHZ4" s="19"/>
      <c r="LIA4" s="19"/>
      <c r="LIB4" s="19"/>
      <c r="LIC4" s="19"/>
      <c r="LID4" s="19"/>
      <c r="LIE4" s="19"/>
      <c r="LIF4" s="19"/>
      <c r="LIG4" s="19"/>
      <c r="LIH4" s="19"/>
      <c r="LII4" s="19"/>
      <c r="LIJ4" s="19"/>
      <c r="LIK4" s="19"/>
      <c r="LIL4" s="19"/>
      <c r="LIM4" s="19"/>
      <c r="LIN4" s="19"/>
      <c r="LIO4" s="19"/>
      <c r="LIP4" s="19"/>
      <c r="LIQ4" s="19"/>
      <c r="LIR4" s="19"/>
      <c r="LIS4" s="19"/>
      <c r="LIT4" s="19"/>
      <c r="LIU4" s="19"/>
      <c r="LIV4" s="19"/>
      <c r="LIW4" s="19"/>
      <c r="LIX4" s="19"/>
      <c r="LIY4" s="19"/>
      <c r="LIZ4" s="19"/>
      <c r="LJA4" s="19"/>
      <c r="LJB4" s="19"/>
      <c r="LJC4" s="19"/>
      <c r="LJD4" s="19"/>
      <c r="LJE4" s="19"/>
      <c r="LJF4" s="19"/>
      <c r="LJG4" s="19"/>
      <c r="LJH4" s="19"/>
      <c r="LJI4" s="19"/>
      <c r="LJJ4" s="19"/>
      <c r="LJK4" s="19"/>
      <c r="LJL4" s="19"/>
      <c r="LJM4" s="19"/>
      <c r="LJN4" s="19"/>
      <c r="LJO4" s="19"/>
      <c r="LJP4" s="19"/>
      <c r="LJQ4" s="19"/>
      <c r="LJR4" s="19"/>
      <c r="LJS4" s="19"/>
      <c r="LJT4" s="19"/>
      <c r="LJU4" s="19"/>
      <c r="LJV4" s="19"/>
      <c r="LJW4" s="19"/>
      <c r="LJX4" s="19"/>
      <c r="LJY4" s="19"/>
      <c r="LJZ4" s="19"/>
      <c r="LKA4" s="19"/>
      <c r="LKB4" s="19"/>
      <c r="LKC4" s="19"/>
      <c r="LKD4" s="19"/>
      <c r="LKE4" s="19"/>
      <c r="LKF4" s="19"/>
      <c r="LKG4" s="19"/>
      <c r="LKH4" s="19"/>
      <c r="LKI4" s="19"/>
      <c r="LKJ4" s="19"/>
      <c r="LKK4" s="19"/>
      <c r="LKL4" s="19"/>
      <c r="LKM4" s="19"/>
      <c r="LKN4" s="19"/>
      <c r="LKO4" s="19"/>
      <c r="LKP4" s="19"/>
      <c r="LKQ4" s="19"/>
      <c r="LKR4" s="19"/>
      <c r="LKS4" s="19"/>
      <c r="LKT4" s="19"/>
      <c r="LKU4" s="19"/>
      <c r="LKV4" s="19"/>
      <c r="LKW4" s="19"/>
      <c r="LKX4" s="19"/>
      <c r="LKY4" s="19"/>
      <c r="LKZ4" s="19"/>
      <c r="LLA4" s="19"/>
      <c r="LLB4" s="19"/>
      <c r="LLC4" s="19"/>
      <c r="LLD4" s="19"/>
      <c r="LLE4" s="19"/>
      <c r="LLF4" s="19"/>
      <c r="LLG4" s="19"/>
      <c r="LLH4" s="19"/>
      <c r="LLI4" s="19"/>
      <c r="LLJ4" s="19"/>
      <c r="LLK4" s="19"/>
      <c r="LLL4" s="19"/>
      <c r="LLM4" s="19"/>
      <c r="LLN4" s="19"/>
      <c r="LLO4" s="19"/>
      <c r="LLP4" s="19"/>
      <c r="LLQ4" s="19"/>
      <c r="LLR4" s="19"/>
      <c r="LLS4" s="19"/>
      <c r="LLT4" s="19"/>
      <c r="LLU4" s="19"/>
      <c r="LLV4" s="19"/>
      <c r="LLW4" s="19"/>
      <c r="LLX4" s="19"/>
      <c r="LLY4" s="19"/>
      <c r="LLZ4" s="19"/>
      <c r="LMA4" s="19"/>
      <c r="LMB4" s="19"/>
      <c r="LMC4" s="19"/>
      <c r="LMD4" s="19"/>
      <c r="LME4" s="19"/>
      <c r="LMF4" s="19"/>
      <c r="LMG4" s="19"/>
      <c r="LMH4" s="19"/>
      <c r="LMI4" s="19"/>
      <c r="LMJ4" s="19"/>
      <c r="LMK4" s="19"/>
      <c r="LML4" s="19"/>
      <c r="LMM4" s="19"/>
      <c r="LMN4" s="19"/>
      <c r="LMO4" s="19"/>
      <c r="LMP4" s="19"/>
      <c r="LMQ4" s="19"/>
      <c r="LMR4" s="19"/>
      <c r="LMS4" s="19"/>
      <c r="LMT4" s="19"/>
      <c r="LMU4" s="19"/>
      <c r="LMV4" s="19"/>
      <c r="LMW4" s="19"/>
      <c r="LMX4" s="19"/>
      <c r="LMY4" s="19"/>
      <c r="LMZ4" s="19"/>
      <c r="LNA4" s="19"/>
      <c r="LNB4" s="19"/>
      <c r="LNC4" s="19"/>
      <c r="LND4" s="19"/>
      <c r="LNE4" s="19"/>
      <c r="LNF4" s="19"/>
      <c r="LNG4" s="19"/>
      <c r="LNH4" s="19"/>
      <c r="LNI4" s="19"/>
      <c r="LNJ4" s="19"/>
      <c r="LNK4" s="19"/>
      <c r="LNL4" s="19"/>
      <c r="LNM4" s="19"/>
      <c r="LNN4" s="19"/>
      <c r="LNO4" s="19"/>
      <c r="LNP4" s="19"/>
      <c r="LNQ4" s="19"/>
      <c r="LNR4" s="19"/>
      <c r="LNS4" s="19"/>
      <c r="LNT4" s="19"/>
      <c r="LNU4" s="19"/>
      <c r="LNV4" s="19"/>
      <c r="LNW4" s="19"/>
      <c r="LNX4" s="19"/>
      <c r="LNY4" s="19"/>
      <c r="LNZ4" s="19"/>
      <c r="LOA4" s="19"/>
      <c r="LOB4" s="19"/>
      <c r="LOC4" s="19"/>
      <c r="LOD4" s="19"/>
      <c r="LOE4" s="19"/>
      <c r="LOF4" s="19"/>
      <c r="LOG4" s="19"/>
      <c r="LOH4" s="19"/>
      <c r="LOI4" s="19"/>
      <c r="LOJ4" s="19"/>
      <c r="LOK4" s="19"/>
      <c r="LOL4" s="19"/>
      <c r="LOM4" s="19"/>
      <c r="LON4" s="19"/>
      <c r="LOO4" s="19"/>
      <c r="LOP4" s="19"/>
      <c r="LOQ4" s="19"/>
      <c r="LOR4" s="19"/>
      <c r="LOS4" s="19"/>
      <c r="LOT4" s="19"/>
      <c r="LOU4" s="19"/>
      <c r="LOV4" s="19"/>
      <c r="LOW4" s="19"/>
      <c r="LOX4" s="19"/>
      <c r="LOY4" s="19"/>
      <c r="LOZ4" s="19"/>
      <c r="LPA4" s="19"/>
      <c r="LPB4" s="19"/>
      <c r="LPC4" s="19"/>
      <c r="LPD4" s="19"/>
      <c r="LPE4" s="19"/>
      <c r="LPF4" s="19"/>
      <c r="LPG4" s="19"/>
      <c r="LPH4" s="19"/>
      <c r="LPI4" s="19"/>
      <c r="LPJ4" s="19"/>
      <c r="LPK4" s="19"/>
      <c r="LPL4" s="19"/>
      <c r="LPM4" s="19"/>
      <c r="LPN4" s="19"/>
      <c r="LPO4" s="19"/>
      <c r="LPP4" s="19"/>
      <c r="LPQ4" s="19"/>
      <c r="LPR4" s="19"/>
      <c r="LPS4" s="19"/>
      <c r="LPT4" s="19"/>
      <c r="LPU4" s="19"/>
      <c r="LPV4" s="19"/>
      <c r="LPW4" s="19"/>
      <c r="LPX4" s="19"/>
      <c r="LPY4" s="19"/>
      <c r="LPZ4" s="19"/>
      <c r="LQA4" s="19"/>
      <c r="LQB4" s="19"/>
      <c r="LQC4" s="19"/>
      <c r="LQD4" s="19"/>
      <c r="LQE4" s="19"/>
      <c r="LQF4" s="19"/>
      <c r="LQG4" s="19"/>
      <c r="LQH4" s="19"/>
      <c r="LQI4" s="19"/>
      <c r="LQJ4" s="19"/>
      <c r="LQK4" s="19"/>
      <c r="LQL4" s="19"/>
      <c r="LQM4" s="19"/>
      <c r="LQN4" s="19"/>
      <c r="LQO4" s="19"/>
      <c r="LQP4" s="19"/>
      <c r="LQQ4" s="19"/>
      <c r="LQR4" s="19"/>
      <c r="LQS4" s="19"/>
      <c r="LQT4" s="19"/>
      <c r="LQU4" s="19"/>
      <c r="LQV4" s="19"/>
      <c r="LQW4" s="19"/>
      <c r="LQX4" s="19"/>
      <c r="LQY4" s="19"/>
      <c r="LQZ4" s="19"/>
      <c r="LRA4" s="19"/>
      <c r="LRB4" s="19"/>
      <c r="LRC4" s="19"/>
      <c r="LRD4" s="19"/>
      <c r="LRE4" s="19"/>
      <c r="LRF4" s="19"/>
      <c r="LRG4" s="19"/>
      <c r="LRH4" s="19"/>
      <c r="LRI4" s="19"/>
      <c r="LRJ4" s="19"/>
      <c r="LRK4" s="19"/>
      <c r="LRL4" s="19"/>
      <c r="LRM4" s="19"/>
      <c r="LRN4" s="19"/>
      <c r="LRO4" s="19"/>
      <c r="LRP4" s="19"/>
      <c r="LRQ4" s="19"/>
      <c r="LRR4" s="19"/>
      <c r="LRS4" s="19"/>
      <c r="LRT4" s="19"/>
      <c r="LRU4" s="19"/>
      <c r="LRV4" s="19"/>
      <c r="LRW4" s="19"/>
      <c r="LRX4" s="19"/>
      <c r="LRY4" s="19"/>
      <c r="LRZ4" s="19"/>
      <c r="LSA4" s="19"/>
      <c r="LSB4" s="19"/>
      <c r="LSC4" s="19"/>
      <c r="LSD4" s="19"/>
      <c r="LSE4" s="19"/>
      <c r="LSF4" s="19"/>
      <c r="LSG4" s="19"/>
      <c r="LSH4" s="19"/>
      <c r="LSI4" s="19"/>
      <c r="LSJ4" s="19"/>
      <c r="LSK4" s="19"/>
      <c r="LSL4" s="19"/>
      <c r="LSM4" s="19"/>
      <c r="LSN4" s="19"/>
      <c r="LSO4" s="19"/>
      <c r="LSP4" s="19"/>
      <c r="LSQ4" s="19"/>
      <c r="LSR4" s="19"/>
      <c r="LSS4" s="19"/>
      <c r="LST4" s="19"/>
      <c r="LSU4" s="19"/>
      <c r="LSV4" s="19"/>
      <c r="LSW4" s="19"/>
      <c r="LSX4" s="19"/>
      <c r="LSY4" s="19"/>
      <c r="LSZ4" s="19"/>
      <c r="LTA4" s="19"/>
      <c r="LTB4" s="19"/>
      <c r="LTC4" s="19"/>
      <c r="LTD4" s="19"/>
      <c r="LTE4" s="19"/>
      <c r="LTF4" s="19"/>
      <c r="LTG4" s="19"/>
      <c r="LTH4" s="19"/>
      <c r="LTI4" s="19"/>
      <c r="LTJ4" s="19"/>
      <c r="LTK4" s="19"/>
      <c r="LTL4" s="19"/>
      <c r="LTM4" s="19"/>
      <c r="LTN4" s="19"/>
      <c r="LTO4" s="19"/>
      <c r="LTP4" s="19"/>
      <c r="LTQ4" s="19"/>
      <c r="LTR4" s="19"/>
      <c r="LTS4" s="19"/>
      <c r="LTT4" s="19"/>
      <c r="LTU4" s="19"/>
      <c r="LTV4" s="19"/>
      <c r="LTW4" s="19"/>
      <c r="LTX4" s="19"/>
      <c r="LTY4" s="19"/>
      <c r="LTZ4" s="19"/>
      <c r="LUA4" s="19"/>
      <c r="LUB4" s="19"/>
      <c r="LUC4" s="19"/>
      <c r="LUD4" s="19"/>
      <c r="LUE4" s="19"/>
      <c r="LUF4" s="19"/>
      <c r="LUG4" s="19"/>
      <c r="LUH4" s="19"/>
      <c r="LUI4" s="19"/>
      <c r="LUJ4" s="19"/>
      <c r="LUK4" s="19"/>
      <c r="LUL4" s="19"/>
      <c r="LUM4" s="19"/>
      <c r="LUN4" s="19"/>
      <c r="LUO4" s="19"/>
      <c r="LUP4" s="19"/>
      <c r="LUQ4" s="19"/>
      <c r="LUR4" s="19"/>
      <c r="LUS4" s="19"/>
      <c r="LUT4" s="19"/>
      <c r="LUU4" s="19"/>
      <c r="LUV4" s="19"/>
      <c r="LUW4" s="19"/>
      <c r="LUX4" s="19"/>
      <c r="LUY4" s="19"/>
      <c r="LUZ4" s="19"/>
      <c r="LVA4" s="19"/>
      <c r="LVB4" s="19"/>
      <c r="LVC4" s="19"/>
      <c r="LVD4" s="19"/>
      <c r="LVE4" s="19"/>
      <c r="LVF4" s="19"/>
      <c r="LVG4" s="19"/>
      <c r="LVH4" s="19"/>
      <c r="LVI4" s="19"/>
      <c r="LVJ4" s="19"/>
      <c r="LVK4" s="19"/>
      <c r="LVL4" s="19"/>
      <c r="LVM4" s="19"/>
      <c r="LVN4" s="19"/>
      <c r="LVO4" s="19"/>
      <c r="LVP4" s="19"/>
      <c r="LVQ4" s="19"/>
      <c r="LVR4" s="19"/>
      <c r="LVS4" s="19"/>
      <c r="LVT4" s="19"/>
      <c r="LVU4" s="19"/>
      <c r="LVV4" s="19"/>
      <c r="LVW4" s="19"/>
      <c r="LVX4" s="19"/>
      <c r="LVY4" s="19"/>
      <c r="LVZ4" s="19"/>
      <c r="LWA4" s="19"/>
      <c r="LWB4" s="19"/>
      <c r="LWC4" s="19"/>
      <c r="LWD4" s="19"/>
      <c r="LWE4" s="19"/>
      <c r="LWF4" s="19"/>
      <c r="LWG4" s="19"/>
      <c r="LWH4" s="19"/>
      <c r="LWI4" s="19"/>
      <c r="LWJ4" s="19"/>
      <c r="LWK4" s="19"/>
      <c r="LWL4" s="19"/>
      <c r="LWM4" s="19"/>
      <c r="LWN4" s="19"/>
      <c r="LWO4" s="19"/>
      <c r="LWP4" s="19"/>
      <c r="LWQ4" s="19"/>
      <c r="LWR4" s="19"/>
      <c r="LWS4" s="19"/>
      <c r="LWT4" s="19"/>
      <c r="LWU4" s="19"/>
      <c r="LWV4" s="19"/>
      <c r="LWW4" s="19"/>
      <c r="LWX4" s="19"/>
      <c r="LWY4" s="19"/>
      <c r="LWZ4" s="19"/>
      <c r="LXA4" s="19"/>
      <c r="LXB4" s="19"/>
      <c r="LXC4" s="19"/>
      <c r="LXD4" s="19"/>
      <c r="LXE4" s="19"/>
      <c r="LXF4" s="19"/>
      <c r="LXG4" s="19"/>
      <c r="LXH4" s="19"/>
      <c r="LXI4" s="19"/>
      <c r="LXJ4" s="19"/>
      <c r="LXK4" s="19"/>
      <c r="LXL4" s="19"/>
      <c r="LXM4" s="19"/>
      <c r="LXN4" s="19"/>
      <c r="LXO4" s="19"/>
      <c r="LXP4" s="19"/>
      <c r="LXQ4" s="19"/>
      <c r="LXR4" s="19"/>
      <c r="LXS4" s="19"/>
      <c r="LXT4" s="19"/>
      <c r="LXU4" s="19"/>
      <c r="LXV4" s="19"/>
      <c r="LXW4" s="19"/>
      <c r="LXX4" s="19"/>
      <c r="LXY4" s="19"/>
      <c r="LXZ4" s="19"/>
      <c r="LYA4" s="19"/>
      <c r="LYB4" s="19"/>
      <c r="LYC4" s="19"/>
      <c r="LYD4" s="19"/>
      <c r="LYE4" s="19"/>
      <c r="LYF4" s="19"/>
      <c r="LYG4" s="19"/>
      <c r="LYH4" s="19"/>
      <c r="LYI4" s="19"/>
      <c r="LYJ4" s="19"/>
      <c r="LYK4" s="19"/>
      <c r="LYL4" s="19"/>
      <c r="LYM4" s="19"/>
      <c r="LYN4" s="19"/>
      <c r="LYO4" s="19"/>
      <c r="LYP4" s="19"/>
      <c r="LYQ4" s="19"/>
      <c r="LYR4" s="19"/>
      <c r="LYS4" s="19"/>
      <c r="LYT4" s="19"/>
      <c r="LYU4" s="19"/>
      <c r="LYV4" s="19"/>
      <c r="LYW4" s="19"/>
      <c r="LYX4" s="19"/>
      <c r="LYY4" s="19"/>
      <c r="LYZ4" s="19"/>
      <c r="LZA4" s="19"/>
      <c r="LZB4" s="19"/>
      <c r="LZC4" s="19"/>
      <c r="LZD4" s="19"/>
      <c r="LZE4" s="19"/>
      <c r="LZF4" s="19"/>
      <c r="LZG4" s="19"/>
      <c r="LZH4" s="19"/>
      <c r="LZI4" s="19"/>
      <c r="LZJ4" s="19"/>
      <c r="LZK4" s="19"/>
      <c r="LZL4" s="19"/>
      <c r="LZM4" s="19"/>
      <c r="LZN4" s="19"/>
      <c r="LZO4" s="19"/>
      <c r="LZP4" s="19"/>
      <c r="LZQ4" s="19"/>
      <c r="LZR4" s="19"/>
      <c r="LZS4" s="19"/>
      <c r="LZT4" s="19"/>
      <c r="LZU4" s="19"/>
      <c r="LZV4" s="19"/>
      <c r="LZW4" s="19"/>
      <c r="LZX4" s="19"/>
      <c r="LZY4" s="19"/>
      <c r="LZZ4" s="19"/>
      <c r="MAA4" s="19"/>
      <c r="MAB4" s="19"/>
      <c r="MAC4" s="19"/>
      <c r="MAD4" s="19"/>
      <c r="MAE4" s="19"/>
      <c r="MAF4" s="19"/>
      <c r="MAG4" s="19"/>
      <c r="MAH4" s="19"/>
      <c r="MAI4" s="19"/>
      <c r="MAJ4" s="19"/>
      <c r="MAK4" s="19"/>
      <c r="MAL4" s="19"/>
      <c r="MAM4" s="19"/>
      <c r="MAN4" s="19"/>
      <c r="MAO4" s="19"/>
      <c r="MAP4" s="19"/>
      <c r="MAQ4" s="19"/>
      <c r="MAR4" s="19"/>
      <c r="MAS4" s="19"/>
      <c r="MAT4" s="19"/>
      <c r="MAU4" s="19"/>
      <c r="MAV4" s="19"/>
      <c r="MAW4" s="19"/>
      <c r="MAX4" s="19"/>
      <c r="MAY4" s="19"/>
      <c r="MAZ4" s="19"/>
      <c r="MBA4" s="19"/>
      <c r="MBB4" s="19"/>
      <c r="MBC4" s="19"/>
      <c r="MBD4" s="19"/>
      <c r="MBE4" s="19"/>
      <c r="MBF4" s="19"/>
      <c r="MBG4" s="19"/>
      <c r="MBH4" s="19"/>
      <c r="MBI4" s="19"/>
      <c r="MBJ4" s="19"/>
      <c r="MBK4" s="19"/>
      <c r="MBL4" s="19"/>
      <c r="MBM4" s="19"/>
      <c r="MBN4" s="19"/>
      <c r="MBO4" s="19"/>
      <c r="MBP4" s="19"/>
      <c r="MBQ4" s="19"/>
      <c r="MBR4" s="19"/>
      <c r="MBS4" s="19"/>
      <c r="MBT4" s="19"/>
      <c r="MBU4" s="19"/>
      <c r="MBV4" s="19"/>
      <c r="MBW4" s="19"/>
      <c r="MBX4" s="19"/>
      <c r="MBY4" s="19"/>
      <c r="MBZ4" s="19"/>
      <c r="MCA4" s="19"/>
      <c r="MCB4" s="19"/>
      <c r="MCC4" s="19"/>
      <c r="MCD4" s="19"/>
      <c r="MCE4" s="19"/>
      <c r="MCF4" s="19"/>
      <c r="MCG4" s="19"/>
      <c r="MCH4" s="19"/>
      <c r="MCI4" s="19"/>
      <c r="MCJ4" s="19"/>
      <c r="MCK4" s="19"/>
      <c r="MCL4" s="19"/>
      <c r="MCM4" s="19"/>
      <c r="MCN4" s="19"/>
      <c r="MCO4" s="19"/>
      <c r="MCP4" s="19"/>
      <c r="MCQ4" s="19"/>
      <c r="MCR4" s="19"/>
      <c r="MCS4" s="19"/>
      <c r="MCT4" s="19"/>
      <c r="MCU4" s="19"/>
      <c r="MCV4" s="19"/>
      <c r="MCW4" s="19"/>
      <c r="MCX4" s="19"/>
      <c r="MCY4" s="19"/>
      <c r="MCZ4" s="19"/>
      <c r="MDA4" s="19"/>
      <c r="MDB4" s="19"/>
      <c r="MDC4" s="19"/>
      <c r="MDD4" s="19"/>
      <c r="MDE4" s="19"/>
      <c r="MDF4" s="19"/>
      <c r="MDG4" s="19"/>
      <c r="MDH4" s="19"/>
      <c r="MDI4" s="19"/>
      <c r="MDJ4" s="19"/>
      <c r="MDK4" s="19"/>
      <c r="MDL4" s="19"/>
      <c r="MDM4" s="19"/>
      <c r="MDN4" s="19"/>
      <c r="MDO4" s="19"/>
      <c r="MDP4" s="19"/>
      <c r="MDQ4" s="19"/>
      <c r="MDR4" s="19"/>
      <c r="MDS4" s="19"/>
      <c r="MDT4" s="19"/>
      <c r="MDU4" s="19"/>
      <c r="MDV4" s="19"/>
      <c r="MDW4" s="19"/>
      <c r="MDX4" s="19"/>
      <c r="MDY4" s="19"/>
      <c r="MDZ4" s="19"/>
      <c r="MEA4" s="19"/>
      <c r="MEB4" s="19"/>
      <c r="MEC4" s="19"/>
      <c r="MED4" s="19"/>
      <c r="MEE4" s="19"/>
      <c r="MEF4" s="19"/>
      <c r="MEG4" s="19"/>
      <c r="MEH4" s="19"/>
      <c r="MEI4" s="19"/>
      <c r="MEJ4" s="19"/>
      <c r="MEK4" s="19"/>
      <c r="MEL4" s="19"/>
      <c r="MEM4" s="19"/>
      <c r="MEN4" s="19"/>
      <c r="MEO4" s="19"/>
      <c r="MEP4" s="19"/>
      <c r="MEQ4" s="19"/>
      <c r="MER4" s="19"/>
      <c r="MES4" s="19"/>
      <c r="MET4" s="19"/>
      <c r="MEU4" s="19"/>
      <c r="MEV4" s="19"/>
      <c r="MEW4" s="19"/>
      <c r="MEX4" s="19"/>
      <c r="MEY4" s="19"/>
      <c r="MEZ4" s="19"/>
      <c r="MFA4" s="19"/>
      <c r="MFB4" s="19"/>
      <c r="MFC4" s="19"/>
      <c r="MFD4" s="19"/>
      <c r="MFE4" s="19"/>
      <c r="MFF4" s="19"/>
      <c r="MFG4" s="19"/>
      <c r="MFH4" s="19"/>
      <c r="MFI4" s="19"/>
      <c r="MFJ4" s="19"/>
      <c r="MFK4" s="19"/>
      <c r="MFL4" s="19"/>
      <c r="MFM4" s="19"/>
      <c r="MFN4" s="19"/>
      <c r="MFO4" s="19"/>
      <c r="MFP4" s="19"/>
      <c r="MFQ4" s="19"/>
      <c r="MFR4" s="19"/>
      <c r="MFS4" s="19"/>
      <c r="MFT4" s="19"/>
      <c r="MFU4" s="19"/>
      <c r="MFV4" s="19"/>
      <c r="MFW4" s="19"/>
      <c r="MFX4" s="19"/>
      <c r="MFY4" s="19"/>
      <c r="MFZ4" s="19"/>
      <c r="MGA4" s="19"/>
      <c r="MGB4" s="19"/>
      <c r="MGC4" s="19"/>
      <c r="MGD4" s="19"/>
      <c r="MGE4" s="19"/>
      <c r="MGF4" s="19"/>
      <c r="MGG4" s="19"/>
      <c r="MGH4" s="19"/>
      <c r="MGI4" s="19"/>
      <c r="MGJ4" s="19"/>
      <c r="MGK4" s="19"/>
      <c r="MGL4" s="19"/>
      <c r="MGM4" s="19"/>
      <c r="MGN4" s="19"/>
      <c r="MGO4" s="19"/>
      <c r="MGP4" s="19"/>
      <c r="MGQ4" s="19"/>
      <c r="MGR4" s="19"/>
      <c r="MGS4" s="19"/>
      <c r="MGT4" s="19"/>
      <c r="MGU4" s="19"/>
      <c r="MGV4" s="19"/>
      <c r="MGW4" s="19"/>
      <c r="MGX4" s="19"/>
      <c r="MGY4" s="19"/>
      <c r="MGZ4" s="19"/>
      <c r="MHA4" s="19"/>
      <c r="MHB4" s="19"/>
      <c r="MHC4" s="19"/>
      <c r="MHD4" s="19"/>
      <c r="MHE4" s="19"/>
      <c r="MHF4" s="19"/>
      <c r="MHG4" s="19"/>
      <c r="MHH4" s="19"/>
      <c r="MHI4" s="19"/>
      <c r="MHJ4" s="19"/>
      <c r="MHK4" s="19"/>
      <c r="MHL4" s="19"/>
      <c r="MHM4" s="19"/>
      <c r="MHN4" s="19"/>
      <c r="MHO4" s="19"/>
      <c r="MHP4" s="19"/>
      <c r="MHQ4" s="19"/>
      <c r="MHR4" s="19"/>
      <c r="MHS4" s="19"/>
      <c r="MHT4" s="19"/>
      <c r="MHU4" s="19"/>
      <c r="MHV4" s="19"/>
      <c r="MHW4" s="19"/>
      <c r="MHX4" s="19"/>
      <c r="MHY4" s="19"/>
      <c r="MHZ4" s="19"/>
      <c r="MIA4" s="19"/>
      <c r="MIB4" s="19"/>
      <c r="MIC4" s="19"/>
      <c r="MID4" s="19"/>
      <c r="MIE4" s="19"/>
      <c r="MIF4" s="19"/>
      <c r="MIG4" s="19"/>
      <c r="MIH4" s="19"/>
      <c r="MII4" s="19"/>
      <c r="MIJ4" s="19"/>
      <c r="MIK4" s="19"/>
      <c r="MIL4" s="19"/>
      <c r="MIM4" s="19"/>
      <c r="MIN4" s="19"/>
      <c r="MIO4" s="19"/>
      <c r="MIP4" s="19"/>
      <c r="MIQ4" s="19"/>
      <c r="MIR4" s="19"/>
      <c r="MIS4" s="19"/>
      <c r="MIT4" s="19"/>
      <c r="MIU4" s="19"/>
      <c r="MIV4" s="19"/>
      <c r="MIW4" s="19"/>
      <c r="MIX4" s="19"/>
      <c r="MIY4" s="19"/>
      <c r="MIZ4" s="19"/>
      <c r="MJA4" s="19"/>
      <c r="MJB4" s="19"/>
      <c r="MJC4" s="19"/>
      <c r="MJD4" s="19"/>
      <c r="MJE4" s="19"/>
      <c r="MJF4" s="19"/>
      <c r="MJG4" s="19"/>
      <c r="MJH4" s="19"/>
      <c r="MJI4" s="19"/>
      <c r="MJJ4" s="19"/>
      <c r="MJK4" s="19"/>
      <c r="MJL4" s="19"/>
      <c r="MJM4" s="19"/>
      <c r="MJN4" s="19"/>
      <c r="MJO4" s="19"/>
      <c r="MJP4" s="19"/>
      <c r="MJQ4" s="19"/>
      <c r="MJR4" s="19"/>
      <c r="MJS4" s="19"/>
      <c r="MJT4" s="19"/>
      <c r="MJU4" s="19"/>
      <c r="MJV4" s="19"/>
      <c r="MJW4" s="19"/>
      <c r="MJX4" s="19"/>
      <c r="MJY4" s="19"/>
      <c r="MJZ4" s="19"/>
      <c r="MKA4" s="19"/>
      <c r="MKB4" s="19"/>
      <c r="MKC4" s="19"/>
      <c r="MKD4" s="19"/>
      <c r="MKE4" s="19"/>
      <c r="MKF4" s="19"/>
      <c r="MKG4" s="19"/>
      <c r="MKH4" s="19"/>
      <c r="MKI4" s="19"/>
      <c r="MKJ4" s="19"/>
      <c r="MKK4" s="19"/>
      <c r="MKL4" s="19"/>
      <c r="MKM4" s="19"/>
      <c r="MKN4" s="19"/>
      <c r="MKO4" s="19"/>
      <c r="MKP4" s="19"/>
      <c r="MKQ4" s="19"/>
      <c r="MKR4" s="19"/>
      <c r="MKS4" s="19"/>
      <c r="MKT4" s="19"/>
      <c r="MKU4" s="19"/>
      <c r="MKV4" s="19"/>
      <c r="MKW4" s="19"/>
      <c r="MKX4" s="19"/>
      <c r="MKY4" s="19"/>
      <c r="MKZ4" s="19"/>
      <c r="MLA4" s="19"/>
      <c r="MLB4" s="19"/>
      <c r="MLC4" s="19"/>
      <c r="MLD4" s="19"/>
      <c r="MLE4" s="19"/>
      <c r="MLF4" s="19"/>
      <c r="MLG4" s="19"/>
      <c r="MLH4" s="19"/>
      <c r="MLI4" s="19"/>
      <c r="MLJ4" s="19"/>
      <c r="MLK4" s="19"/>
      <c r="MLL4" s="19"/>
      <c r="MLM4" s="19"/>
      <c r="MLN4" s="19"/>
      <c r="MLO4" s="19"/>
      <c r="MLP4" s="19"/>
      <c r="MLQ4" s="19"/>
      <c r="MLR4" s="19"/>
      <c r="MLS4" s="19"/>
      <c r="MLT4" s="19"/>
      <c r="MLU4" s="19"/>
      <c r="MLV4" s="19"/>
      <c r="MLW4" s="19"/>
      <c r="MLX4" s="19"/>
      <c r="MLY4" s="19"/>
      <c r="MLZ4" s="19"/>
      <c r="MMA4" s="19"/>
      <c r="MMB4" s="19"/>
      <c r="MMC4" s="19"/>
      <c r="MMD4" s="19"/>
      <c r="MME4" s="19"/>
      <c r="MMF4" s="19"/>
      <c r="MMG4" s="19"/>
      <c r="MMH4" s="19"/>
      <c r="MMI4" s="19"/>
      <c r="MMJ4" s="19"/>
      <c r="MMK4" s="19"/>
      <c r="MML4" s="19"/>
      <c r="MMM4" s="19"/>
      <c r="MMN4" s="19"/>
      <c r="MMO4" s="19"/>
      <c r="MMP4" s="19"/>
      <c r="MMQ4" s="19"/>
      <c r="MMR4" s="19"/>
      <c r="MMS4" s="19"/>
      <c r="MMT4" s="19"/>
      <c r="MMU4" s="19"/>
      <c r="MMV4" s="19"/>
      <c r="MMW4" s="19"/>
      <c r="MMX4" s="19"/>
      <c r="MMY4" s="19"/>
      <c r="MMZ4" s="19"/>
      <c r="MNA4" s="19"/>
      <c r="MNB4" s="19"/>
      <c r="MNC4" s="19"/>
      <c r="MND4" s="19"/>
      <c r="MNE4" s="19"/>
      <c r="MNF4" s="19"/>
      <c r="MNG4" s="19"/>
      <c r="MNH4" s="19"/>
      <c r="MNI4" s="19"/>
      <c r="MNJ4" s="19"/>
      <c r="MNK4" s="19"/>
      <c r="MNL4" s="19"/>
      <c r="MNM4" s="19"/>
      <c r="MNN4" s="19"/>
      <c r="MNO4" s="19"/>
      <c r="MNP4" s="19"/>
      <c r="MNQ4" s="19"/>
      <c r="MNR4" s="19"/>
      <c r="MNS4" s="19"/>
      <c r="MNT4" s="19"/>
      <c r="MNU4" s="19"/>
      <c r="MNV4" s="19"/>
      <c r="MNW4" s="19"/>
      <c r="MNX4" s="19"/>
      <c r="MNY4" s="19"/>
      <c r="MNZ4" s="19"/>
      <c r="MOA4" s="19"/>
      <c r="MOB4" s="19"/>
      <c r="MOC4" s="19"/>
      <c r="MOD4" s="19"/>
      <c r="MOE4" s="19"/>
      <c r="MOF4" s="19"/>
      <c r="MOG4" s="19"/>
      <c r="MOH4" s="19"/>
      <c r="MOI4" s="19"/>
      <c r="MOJ4" s="19"/>
      <c r="MOK4" s="19"/>
      <c r="MOL4" s="19"/>
      <c r="MOM4" s="19"/>
      <c r="MON4" s="19"/>
      <c r="MOO4" s="19"/>
      <c r="MOP4" s="19"/>
      <c r="MOQ4" s="19"/>
      <c r="MOR4" s="19"/>
      <c r="MOS4" s="19"/>
      <c r="MOT4" s="19"/>
      <c r="MOU4" s="19"/>
      <c r="MOV4" s="19"/>
      <c r="MOW4" s="19"/>
      <c r="MOX4" s="19"/>
      <c r="MOY4" s="19"/>
      <c r="MOZ4" s="19"/>
      <c r="MPA4" s="19"/>
      <c r="MPB4" s="19"/>
      <c r="MPC4" s="19"/>
      <c r="MPD4" s="19"/>
      <c r="MPE4" s="19"/>
      <c r="MPF4" s="19"/>
      <c r="MPG4" s="19"/>
      <c r="MPH4" s="19"/>
      <c r="MPI4" s="19"/>
      <c r="MPJ4" s="19"/>
      <c r="MPK4" s="19"/>
      <c r="MPL4" s="19"/>
      <c r="MPM4" s="19"/>
      <c r="MPN4" s="19"/>
      <c r="MPO4" s="19"/>
      <c r="MPP4" s="19"/>
      <c r="MPQ4" s="19"/>
      <c r="MPR4" s="19"/>
      <c r="MPS4" s="19"/>
      <c r="MPT4" s="19"/>
      <c r="MPU4" s="19"/>
      <c r="MPV4" s="19"/>
      <c r="MPW4" s="19"/>
      <c r="MPX4" s="19"/>
      <c r="MPY4" s="19"/>
      <c r="MPZ4" s="19"/>
      <c r="MQA4" s="19"/>
      <c r="MQB4" s="19"/>
      <c r="MQC4" s="19"/>
      <c r="MQD4" s="19"/>
      <c r="MQE4" s="19"/>
      <c r="MQF4" s="19"/>
      <c r="MQG4" s="19"/>
      <c r="MQH4" s="19"/>
      <c r="MQI4" s="19"/>
      <c r="MQJ4" s="19"/>
      <c r="MQK4" s="19"/>
      <c r="MQL4" s="19"/>
      <c r="MQM4" s="19"/>
      <c r="MQN4" s="19"/>
      <c r="MQO4" s="19"/>
      <c r="MQP4" s="19"/>
      <c r="MQQ4" s="19"/>
      <c r="MQR4" s="19"/>
      <c r="MQS4" s="19"/>
      <c r="MQT4" s="19"/>
      <c r="MQU4" s="19"/>
      <c r="MQV4" s="19"/>
      <c r="MQW4" s="19"/>
      <c r="MQX4" s="19"/>
      <c r="MQY4" s="19"/>
      <c r="MQZ4" s="19"/>
      <c r="MRA4" s="19"/>
      <c r="MRB4" s="19"/>
      <c r="MRC4" s="19"/>
      <c r="MRD4" s="19"/>
      <c r="MRE4" s="19"/>
      <c r="MRF4" s="19"/>
      <c r="MRG4" s="19"/>
      <c r="MRH4" s="19"/>
      <c r="MRI4" s="19"/>
      <c r="MRJ4" s="19"/>
      <c r="MRK4" s="19"/>
      <c r="MRL4" s="19"/>
      <c r="MRM4" s="19"/>
      <c r="MRN4" s="19"/>
      <c r="MRO4" s="19"/>
      <c r="MRP4" s="19"/>
      <c r="MRQ4" s="19"/>
      <c r="MRR4" s="19"/>
      <c r="MRS4" s="19"/>
      <c r="MRT4" s="19"/>
      <c r="MRU4" s="19"/>
      <c r="MRV4" s="19"/>
      <c r="MRW4" s="19"/>
      <c r="MRX4" s="19"/>
      <c r="MRY4" s="19"/>
      <c r="MRZ4" s="19"/>
      <c r="MSA4" s="19"/>
      <c r="MSB4" s="19"/>
      <c r="MSC4" s="19"/>
      <c r="MSD4" s="19"/>
      <c r="MSE4" s="19"/>
      <c r="MSF4" s="19"/>
      <c r="MSG4" s="19"/>
      <c r="MSH4" s="19"/>
      <c r="MSI4" s="19"/>
      <c r="MSJ4" s="19"/>
      <c r="MSK4" s="19"/>
      <c r="MSL4" s="19"/>
      <c r="MSM4" s="19"/>
      <c r="MSN4" s="19"/>
      <c r="MSO4" s="19"/>
      <c r="MSP4" s="19"/>
      <c r="MSQ4" s="19"/>
      <c r="MSR4" s="19"/>
      <c r="MSS4" s="19"/>
      <c r="MST4" s="19"/>
      <c r="MSU4" s="19"/>
      <c r="MSV4" s="19"/>
      <c r="MSW4" s="19"/>
      <c r="MSX4" s="19"/>
      <c r="MSY4" s="19"/>
      <c r="MSZ4" s="19"/>
      <c r="MTA4" s="19"/>
      <c r="MTB4" s="19"/>
      <c r="MTC4" s="19"/>
      <c r="MTD4" s="19"/>
      <c r="MTE4" s="19"/>
      <c r="MTF4" s="19"/>
      <c r="MTG4" s="19"/>
      <c r="MTH4" s="19"/>
      <c r="MTI4" s="19"/>
      <c r="MTJ4" s="19"/>
      <c r="MTK4" s="19"/>
      <c r="MTL4" s="19"/>
      <c r="MTM4" s="19"/>
      <c r="MTN4" s="19"/>
      <c r="MTO4" s="19"/>
      <c r="MTP4" s="19"/>
      <c r="MTQ4" s="19"/>
      <c r="MTR4" s="19"/>
      <c r="MTS4" s="19"/>
      <c r="MTT4" s="19"/>
      <c r="MTU4" s="19"/>
      <c r="MTV4" s="19"/>
      <c r="MTW4" s="19"/>
      <c r="MTX4" s="19"/>
      <c r="MTY4" s="19"/>
      <c r="MTZ4" s="19"/>
      <c r="MUA4" s="19"/>
      <c r="MUB4" s="19"/>
      <c r="MUC4" s="19"/>
      <c r="MUD4" s="19"/>
      <c r="MUE4" s="19"/>
      <c r="MUF4" s="19"/>
      <c r="MUG4" s="19"/>
      <c r="MUH4" s="19"/>
      <c r="MUI4" s="19"/>
      <c r="MUJ4" s="19"/>
      <c r="MUK4" s="19"/>
      <c r="MUL4" s="19"/>
      <c r="MUM4" s="19"/>
      <c r="MUN4" s="19"/>
      <c r="MUO4" s="19"/>
      <c r="MUP4" s="19"/>
      <c r="MUQ4" s="19"/>
      <c r="MUR4" s="19"/>
      <c r="MUS4" s="19"/>
      <c r="MUT4" s="19"/>
      <c r="MUU4" s="19"/>
      <c r="MUV4" s="19"/>
      <c r="MUW4" s="19"/>
      <c r="MUX4" s="19"/>
      <c r="MUY4" s="19"/>
      <c r="MUZ4" s="19"/>
      <c r="MVA4" s="19"/>
      <c r="MVB4" s="19"/>
      <c r="MVC4" s="19"/>
      <c r="MVD4" s="19"/>
      <c r="MVE4" s="19"/>
      <c r="MVF4" s="19"/>
      <c r="MVG4" s="19"/>
      <c r="MVH4" s="19"/>
      <c r="MVI4" s="19"/>
      <c r="MVJ4" s="19"/>
      <c r="MVK4" s="19"/>
      <c r="MVL4" s="19"/>
      <c r="MVM4" s="19"/>
      <c r="MVN4" s="19"/>
      <c r="MVO4" s="19"/>
      <c r="MVP4" s="19"/>
      <c r="MVQ4" s="19"/>
      <c r="MVR4" s="19"/>
      <c r="MVS4" s="19"/>
      <c r="MVT4" s="19"/>
      <c r="MVU4" s="19"/>
      <c r="MVV4" s="19"/>
      <c r="MVW4" s="19"/>
      <c r="MVX4" s="19"/>
      <c r="MVY4" s="19"/>
      <c r="MVZ4" s="19"/>
      <c r="MWA4" s="19"/>
      <c r="MWB4" s="19"/>
      <c r="MWC4" s="19"/>
      <c r="MWD4" s="19"/>
      <c r="MWE4" s="19"/>
      <c r="MWF4" s="19"/>
      <c r="MWG4" s="19"/>
      <c r="MWH4" s="19"/>
      <c r="MWI4" s="19"/>
      <c r="MWJ4" s="19"/>
      <c r="MWK4" s="19"/>
      <c r="MWL4" s="19"/>
      <c r="MWM4" s="19"/>
      <c r="MWN4" s="19"/>
      <c r="MWO4" s="19"/>
      <c r="MWP4" s="19"/>
      <c r="MWQ4" s="19"/>
      <c r="MWR4" s="19"/>
      <c r="MWS4" s="19"/>
      <c r="MWT4" s="19"/>
      <c r="MWU4" s="19"/>
      <c r="MWV4" s="19"/>
      <c r="MWW4" s="19"/>
      <c r="MWX4" s="19"/>
      <c r="MWY4" s="19"/>
      <c r="MWZ4" s="19"/>
      <c r="MXA4" s="19"/>
      <c r="MXB4" s="19"/>
      <c r="MXC4" s="19"/>
      <c r="MXD4" s="19"/>
      <c r="MXE4" s="19"/>
      <c r="MXF4" s="19"/>
      <c r="MXG4" s="19"/>
      <c r="MXH4" s="19"/>
      <c r="MXI4" s="19"/>
      <c r="MXJ4" s="19"/>
      <c r="MXK4" s="19"/>
      <c r="MXL4" s="19"/>
      <c r="MXM4" s="19"/>
      <c r="MXN4" s="19"/>
      <c r="MXO4" s="19"/>
      <c r="MXP4" s="19"/>
      <c r="MXQ4" s="19"/>
      <c r="MXR4" s="19"/>
      <c r="MXS4" s="19"/>
      <c r="MXT4" s="19"/>
      <c r="MXU4" s="19"/>
      <c r="MXV4" s="19"/>
      <c r="MXW4" s="19"/>
      <c r="MXX4" s="19"/>
      <c r="MXY4" s="19"/>
      <c r="MXZ4" s="19"/>
      <c r="MYA4" s="19"/>
      <c r="MYB4" s="19"/>
      <c r="MYC4" s="19"/>
      <c r="MYD4" s="19"/>
      <c r="MYE4" s="19"/>
      <c r="MYF4" s="19"/>
      <c r="MYG4" s="19"/>
      <c r="MYH4" s="19"/>
      <c r="MYI4" s="19"/>
      <c r="MYJ4" s="19"/>
      <c r="MYK4" s="19"/>
      <c r="MYL4" s="19"/>
      <c r="MYM4" s="19"/>
      <c r="MYN4" s="19"/>
      <c r="MYO4" s="19"/>
      <c r="MYP4" s="19"/>
      <c r="MYQ4" s="19"/>
      <c r="MYR4" s="19"/>
      <c r="MYS4" s="19"/>
      <c r="MYT4" s="19"/>
      <c r="MYU4" s="19"/>
      <c r="MYV4" s="19"/>
      <c r="MYW4" s="19"/>
      <c r="MYX4" s="19"/>
      <c r="MYY4" s="19"/>
      <c r="MYZ4" s="19"/>
      <c r="MZA4" s="19"/>
      <c r="MZB4" s="19"/>
      <c r="MZC4" s="19"/>
      <c r="MZD4" s="19"/>
      <c r="MZE4" s="19"/>
      <c r="MZF4" s="19"/>
      <c r="MZG4" s="19"/>
      <c r="MZH4" s="19"/>
      <c r="MZI4" s="19"/>
      <c r="MZJ4" s="19"/>
      <c r="MZK4" s="19"/>
      <c r="MZL4" s="19"/>
      <c r="MZM4" s="19"/>
      <c r="MZN4" s="19"/>
      <c r="MZO4" s="19"/>
      <c r="MZP4" s="19"/>
      <c r="MZQ4" s="19"/>
      <c r="MZR4" s="19"/>
      <c r="MZS4" s="19"/>
      <c r="MZT4" s="19"/>
      <c r="MZU4" s="19"/>
      <c r="MZV4" s="19"/>
      <c r="MZW4" s="19"/>
      <c r="MZX4" s="19"/>
      <c r="MZY4" s="19"/>
      <c r="MZZ4" s="19"/>
      <c r="NAA4" s="19"/>
      <c r="NAB4" s="19"/>
      <c r="NAC4" s="19"/>
      <c r="NAD4" s="19"/>
      <c r="NAE4" s="19"/>
      <c r="NAF4" s="19"/>
      <c r="NAG4" s="19"/>
      <c r="NAH4" s="19"/>
      <c r="NAI4" s="19"/>
      <c r="NAJ4" s="19"/>
      <c r="NAK4" s="19"/>
      <c r="NAL4" s="19"/>
      <c r="NAM4" s="19"/>
      <c r="NAN4" s="19"/>
      <c r="NAO4" s="19"/>
      <c r="NAP4" s="19"/>
      <c r="NAQ4" s="19"/>
      <c r="NAR4" s="19"/>
      <c r="NAS4" s="19"/>
      <c r="NAT4" s="19"/>
      <c r="NAU4" s="19"/>
      <c r="NAV4" s="19"/>
      <c r="NAW4" s="19"/>
      <c r="NAX4" s="19"/>
      <c r="NAY4" s="19"/>
      <c r="NAZ4" s="19"/>
      <c r="NBA4" s="19"/>
      <c r="NBB4" s="19"/>
      <c r="NBC4" s="19"/>
      <c r="NBD4" s="19"/>
      <c r="NBE4" s="19"/>
      <c r="NBF4" s="19"/>
      <c r="NBG4" s="19"/>
      <c r="NBH4" s="19"/>
      <c r="NBI4" s="19"/>
      <c r="NBJ4" s="19"/>
      <c r="NBK4" s="19"/>
      <c r="NBL4" s="19"/>
      <c r="NBM4" s="19"/>
      <c r="NBN4" s="19"/>
      <c r="NBO4" s="19"/>
      <c r="NBP4" s="19"/>
      <c r="NBQ4" s="19"/>
      <c r="NBR4" s="19"/>
      <c r="NBS4" s="19"/>
      <c r="NBT4" s="19"/>
      <c r="NBU4" s="19"/>
      <c r="NBV4" s="19"/>
      <c r="NBW4" s="19"/>
      <c r="NBX4" s="19"/>
      <c r="NBY4" s="19"/>
      <c r="NBZ4" s="19"/>
      <c r="NCA4" s="19"/>
      <c r="NCB4" s="19"/>
      <c r="NCC4" s="19"/>
      <c r="NCD4" s="19"/>
      <c r="NCE4" s="19"/>
      <c r="NCF4" s="19"/>
      <c r="NCG4" s="19"/>
      <c r="NCH4" s="19"/>
      <c r="NCI4" s="19"/>
      <c r="NCJ4" s="19"/>
      <c r="NCK4" s="19"/>
      <c r="NCL4" s="19"/>
      <c r="NCM4" s="19"/>
      <c r="NCN4" s="19"/>
      <c r="NCO4" s="19"/>
      <c r="NCP4" s="19"/>
      <c r="NCQ4" s="19"/>
      <c r="NCR4" s="19"/>
      <c r="NCS4" s="19"/>
      <c r="NCT4" s="19"/>
      <c r="NCU4" s="19"/>
      <c r="NCV4" s="19"/>
      <c r="NCW4" s="19"/>
      <c r="NCX4" s="19"/>
      <c r="NCY4" s="19"/>
      <c r="NCZ4" s="19"/>
      <c r="NDA4" s="19"/>
      <c r="NDB4" s="19"/>
      <c r="NDC4" s="19"/>
      <c r="NDD4" s="19"/>
      <c r="NDE4" s="19"/>
      <c r="NDF4" s="19"/>
      <c r="NDG4" s="19"/>
      <c r="NDH4" s="19"/>
      <c r="NDI4" s="19"/>
      <c r="NDJ4" s="19"/>
      <c r="NDK4" s="19"/>
      <c r="NDL4" s="19"/>
      <c r="NDM4" s="19"/>
      <c r="NDN4" s="19"/>
      <c r="NDO4" s="19"/>
      <c r="NDP4" s="19"/>
      <c r="NDQ4" s="19"/>
      <c r="NDR4" s="19"/>
      <c r="NDS4" s="19"/>
      <c r="NDT4" s="19"/>
      <c r="NDU4" s="19"/>
      <c r="NDV4" s="19"/>
      <c r="NDW4" s="19"/>
      <c r="NDX4" s="19"/>
      <c r="NDY4" s="19"/>
      <c r="NDZ4" s="19"/>
      <c r="NEA4" s="19"/>
      <c r="NEB4" s="19"/>
      <c r="NEC4" s="19"/>
      <c r="NED4" s="19"/>
      <c r="NEE4" s="19"/>
      <c r="NEF4" s="19"/>
      <c r="NEG4" s="19"/>
      <c r="NEH4" s="19"/>
      <c r="NEI4" s="19"/>
      <c r="NEJ4" s="19"/>
      <c r="NEK4" s="19"/>
      <c r="NEL4" s="19"/>
      <c r="NEM4" s="19"/>
      <c r="NEN4" s="19"/>
      <c r="NEO4" s="19"/>
      <c r="NEP4" s="19"/>
      <c r="NEQ4" s="19"/>
      <c r="NER4" s="19"/>
      <c r="NES4" s="19"/>
      <c r="NET4" s="19"/>
      <c r="NEU4" s="19"/>
      <c r="NEV4" s="19"/>
      <c r="NEW4" s="19"/>
      <c r="NEX4" s="19"/>
      <c r="NEY4" s="19"/>
      <c r="NEZ4" s="19"/>
      <c r="NFA4" s="19"/>
      <c r="NFB4" s="19"/>
      <c r="NFC4" s="19"/>
      <c r="NFD4" s="19"/>
      <c r="NFE4" s="19"/>
      <c r="NFF4" s="19"/>
      <c r="NFG4" s="19"/>
      <c r="NFH4" s="19"/>
      <c r="NFI4" s="19"/>
      <c r="NFJ4" s="19"/>
      <c r="NFK4" s="19"/>
      <c r="NFL4" s="19"/>
      <c r="NFM4" s="19"/>
      <c r="NFN4" s="19"/>
      <c r="NFO4" s="19"/>
      <c r="NFP4" s="19"/>
      <c r="NFQ4" s="19"/>
      <c r="NFR4" s="19"/>
      <c r="NFS4" s="19"/>
      <c r="NFT4" s="19"/>
      <c r="NFU4" s="19"/>
      <c r="NFV4" s="19"/>
      <c r="NFW4" s="19"/>
      <c r="NFX4" s="19"/>
      <c r="NFY4" s="19"/>
      <c r="NFZ4" s="19"/>
      <c r="NGA4" s="19"/>
      <c r="NGB4" s="19"/>
      <c r="NGC4" s="19"/>
      <c r="NGD4" s="19"/>
      <c r="NGE4" s="19"/>
      <c r="NGF4" s="19"/>
      <c r="NGG4" s="19"/>
      <c r="NGH4" s="19"/>
      <c r="NGI4" s="19"/>
      <c r="NGJ4" s="19"/>
      <c r="NGK4" s="19"/>
      <c r="NGL4" s="19"/>
      <c r="NGM4" s="19"/>
      <c r="NGN4" s="19"/>
      <c r="NGO4" s="19"/>
      <c r="NGP4" s="19"/>
      <c r="NGQ4" s="19"/>
      <c r="NGR4" s="19"/>
      <c r="NGS4" s="19"/>
      <c r="NGT4" s="19"/>
      <c r="NGU4" s="19"/>
      <c r="NGV4" s="19"/>
      <c r="NGW4" s="19"/>
      <c r="NGX4" s="19"/>
      <c r="NGY4" s="19"/>
      <c r="NGZ4" s="19"/>
      <c r="NHA4" s="19"/>
      <c r="NHB4" s="19"/>
      <c r="NHC4" s="19"/>
      <c r="NHD4" s="19"/>
      <c r="NHE4" s="19"/>
      <c r="NHF4" s="19"/>
      <c r="NHG4" s="19"/>
      <c r="NHH4" s="19"/>
      <c r="NHI4" s="19"/>
      <c r="NHJ4" s="19"/>
      <c r="NHK4" s="19"/>
      <c r="NHL4" s="19"/>
      <c r="NHM4" s="19"/>
      <c r="NHN4" s="19"/>
      <c r="NHO4" s="19"/>
      <c r="NHP4" s="19"/>
      <c r="NHQ4" s="19"/>
      <c r="NHR4" s="19"/>
      <c r="NHS4" s="19"/>
      <c r="NHT4" s="19"/>
      <c r="NHU4" s="19"/>
      <c r="NHV4" s="19"/>
      <c r="NHW4" s="19"/>
      <c r="NHX4" s="19"/>
      <c r="NHY4" s="19"/>
      <c r="NHZ4" s="19"/>
      <c r="NIA4" s="19"/>
      <c r="NIB4" s="19"/>
      <c r="NIC4" s="19"/>
      <c r="NID4" s="19"/>
      <c r="NIE4" s="19"/>
      <c r="NIF4" s="19"/>
      <c r="NIG4" s="19"/>
      <c r="NIH4" s="19"/>
      <c r="NII4" s="19"/>
      <c r="NIJ4" s="19"/>
      <c r="NIK4" s="19"/>
      <c r="NIL4" s="19"/>
      <c r="NIM4" s="19"/>
      <c r="NIN4" s="19"/>
      <c r="NIO4" s="19"/>
      <c r="NIP4" s="19"/>
      <c r="NIQ4" s="19"/>
      <c r="NIR4" s="19"/>
      <c r="NIS4" s="19"/>
      <c r="NIT4" s="19"/>
      <c r="NIU4" s="19"/>
      <c r="NIV4" s="19"/>
      <c r="NIW4" s="19"/>
      <c r="NIX4" s="19"/>
      <c r="NIY4" s="19"/>
      <c r="NIZ4" s="19"/>
      <c r="NJA4" s="19"/>
      <c r="NJB4" s="19"/>
      <c r="NJC4" s="19"/>
      <c r="NJD4" s="19"/>
      <c r="NJE4" s="19"/>
      <c r="NJF4" s="19"/>
      <c r="NJG4" s="19"/>
      <c r="NJH4" s="19"/>
      <c r="NJI4" s="19"/>
      <c r="NJJ4" s="19"/>
      <c r="NJK4" s="19"/>
      <c r="NJL4" s="19"/>
      <c r="NJM4" s="19"/>
      <c r="NJN4" s="19"/>
      <c r="NJO4" s="19"/>
      <c r="NJP4" s="19"/>
      <c r="NJQ4" s="19"/>
      <c r="NJR4" s="19"/>
      <c r="NJS4" s="19"/>
      <c r="NJT4" s="19"/>
      <c r="NJU4" s="19"/>
      <c r="NJV4" s="19"/>
      <c r="NJW4" s="19"/>
      <c r="NJX4" s="19"/>
      <c r="NJY4" s="19"/>
      <c r="NJZ4" s="19"/>
      <c r="NKA4" s="19"/>
      <c r="NKB4" s="19"/>
      <c r="NKC4" s="19"/>
      <c r="NKD4" s="19"/>
      <c r="NKE4" s="19"/>
      <c r="NKF4" s="19"/>
      <c r="NKG4" s="19"/>
      <c r="NKH4" s="19"/>
      <c r="NKI4" s="19"/>
      <c r="NKJ4" s="19"/>
      <c r="NKK4" s="19"/>
      <c r="NKL4" s="19"/>
      <c r="NKM4" s="19"/>
      <c r="NKN4" s="19"/>
      <c r="NKO4" s="19"/>
      <c r="NKP4" s="19"/>
      <c r="NKQ4" s="19"/>
      <c r="NKR4" s="19"/>
      <c r="NKS4" s="19"/>
      <c r="NKT4" s="19"/>
      <c r="NKU4" s="19"/>
      <c r="NKV4" s="19"/>
      <c r="NKW4" s="19"/>
      <c r="NKX4" s="19"/>
      <c r="NKY4" s="19"/>
      <c r="NKZ4" s="19"/>
      <c r="NLA4" s="19"/>
      <c r="NLB4" s="19"/>
      <c r="NLC4" s="19"/>
      <c r="NLD4" s="19"/>
      <c r="NLE4" s="19"/>
      <c r="NLF4" s="19"/>
      <c r="NLG4" s="19"/>
      <c r="NLH4" s="19"/>
      <c r="NLI4" s="19"/>
      <c r="NLJ4" s="19"/>
      <c r="NLK4" s="19"/>
      <c r="NLL4" s="19"/>
      <c r="NLM4" s="19"/>
      <c r="NLN4" s="19"/>
      <c r="NLO4" s="19"/>
      <c r="NLP4" s="19"/>
      <c r="NLQ4" s="19"/>
      <c r="NLR4" s="19"/>
      <c r="NLS4" s="19"/>
      <c r="NLT4" s="19"/>
      <c r="NLU4" s="19"/>
      <c r="NLV4" s="19"/>
      <c r="NLW4" s="19"/>
      <c r="NLX4" s="19"/>
      <c r="NLY4" s="19"/>
      <c r="NLZ4" s="19"/>
      <c r="NMA4" s="19"/>
      <c r="NMB4" s="19"/>
      <c r="NMC4" s="19"/>
      <c r="NMD4" s="19"/>
      <c r="NME4" s="19"/>
      <c r="NMF4" s="19"/>
      <c r="NMG4" s="19"/>
      <c r="NMH4" s="19"/>
      <c r="NMI4" s="19"/>
      <c r="NMJ4" s="19"/>
      <c r="NMK4" s="19"/>
      <c r="NML4" s="19"/>
      <c r="NMM4" s="19"/>
      <c r="NMN4" s="19"/>
      <c r="NMO4" s="19"/>
      <c r="NMP4" s="19"/>
      <c r="NMQ4" s="19"/>
      <c r="NMR4" s="19"/>
      <c r="NMS4" s="19"/>
      <c r="NMT4" s="19"/>
      <c r="NMU4" s="19"/>
      <c r="NMV4" s="19"/>
      <c r="NMW4" s="19"/>
      <c r="NMX4" s="19"/>
      <c r="NMY4" s="19"/>
      <c r="NMZ4" s="19"/>
      <c r="NNA4" s="19"/>
      <c r="NNB4" s="19"/>
      <c r="NNC4" s="19"/>
      <c r="NND4" s="19"/>
      <c r="NNE4" s="19"/>
      <c r="NNF4" s="19"/>
      <c r="NNG4" s="19"/>
      <c r="NNH4" s="19"/>
      <c r="NNI4" s="19"/>
      <c r="NNJ4" s="19"/>
      <c r="NNK4" s="19"/>
      <c r="NNL4" s="19"/>
      <c r="NNM4" s="19"/>
      <c r="NNN4" s="19"/>
      <c r="NNO4" s="19"/>
      <c r="NNP4" s="19"/>
      <c r="NNQ4" s="19"/>
      <c r="NNR4" s="19"/>
      <c r="NNS4" s="19"/>
      <c r="NNT4" s="19"/>
      <c r="NNU4" s="19"/>
      <c r="NNV4" s="19"/>
      <c r="NNW4" s="19"/>
      <c r="NNX4" s="19"/>
      <c r="NNY4" s="19"/>
      <c r="NNZ4" s="19"/>
      <c r="NOA4" s="19"/>
      <c r="NOB4" s="19"/>
      <c r="NOC4" s="19"/>
      <c r="NOD4" s="19"/>
      <c r="NOE4" s="19"/>
      <c r="NOF4" s="19"/>
      <c r="NOG4" s="19"/>
      <c r="NOH4" s="19"/>
      <c r="NOI4" s="19"/>
      <c r="NOJ4" s="19"/>
      <c r="NOK4" s="19"/>
      <c r="NOL4" s="19"/>
      <c r="NOM4" s="19"/>
      <c r="NON4" s="19"/>
      <c r="NOO4" s="19"/>
      <c r="NOP4" s="19"/>
      <c r="NOQ4" s="19"/>
      <c r="NOR4" s="19"/>
      <c r="NOS4" s="19"/>
      <c r="NOT4" s="19"/>
      <c r="NOU4" s="19"/>
      <c r="NOV4" s="19"/>
      <c r="NOW4" s="19"/>
      <c r="NOX4" s="19"/>
      <c r="NOY4" s="19"/>
      <c r="NOZ4" s="19"/>
      <c r="NPA4" s="19"/>
      <c r="NPB4" s="19"/>
      <c r="NPC4" s="19"/>
      <c r="NPD4" s="19"/>
      <c r="NPE4" s="19"/>
      <c r="NPF4" s="19"/>
      <c r="NPG4" s="19"/>
      <c r="NPH4" s="19"/>
      <c r="NPI4" s="19"/>
      <c r="NPJ4" s="19"/>
      <c r="NPK4" s="19"/>
      <c r="NPL4" s="19"/>
      <c r="NPM4" s="19"/>
      <c r="NPN4" s="19"/>
      <c r="NPO4" s="19"/>
      <c r="NPP4" s="19"/>
      <c r="NPQ4" s="19"/>
      <c r="NPR4" s="19"/>
      <c r="NPS4" s="19"/>
      <c r="NPT4" s="19"/>
      <c r="NPU4" s="19"/>
      <c r="NPV4" s="19"/>
      <c r="NPW4" s="19"/>
      <c r="NPX4" s="19"/>
      <c r="NPY4" s="19"/>
      <c r="NPZ4" s="19"/>
      <c r="NQA4" s="19"/>
      <c r="NQB4" s="19"/>
      <c r="NQC4" s="19"/>
      <c r="NQD4" s="19"/>
      <c r="NQE4" s="19"/>
      <c r="NQF4" s="19"/>
      <c r="NQG4" s="19"/>
      <c r="NQH4" s="19"/>
      <c r="NQI4" s="19"/>
      <c r="NQJ4" s="19"/>
      <c r="NQK4" s="19"/>
      <c r="NQL4" s="19"/>
      <c r="NQM4" s="19"/>
      <c r="NQN4" s="19"/>
      <c r="NQO4" s="19"/>
      <c r="NQP4" s="19"/>
      <c r="NQQ4" s="19"/>
      <c r="NQR4" s="19"/>
      <c r="NQS4" s="19"/>
      <c r="NQT4" s="19"/>
      <c r="NQU4" s="19"/>
      <c r="NQV4" s="19"/>
      <c r="NQW4" s="19"/>
      <c r="NQX4" s="19"/>
      <c r="NQY4" s="19"/>
      <c r="NQZ4" s="19"/>
      <c r="NRA4" s="19"/>
      <c r="NRB4" s="19"/>
      <c r="NRC4" s="19"/>
      <c r="NRD4" s="19"/>
      <c r="NRE4" s="19"/>
      <c r="NRF4" s="19"/>
      <c r="NRG4" s="19"/>
      <c r="NRH4" s="19"/>
      <c r="NRI4" s="19"/>
      <c r="NRJ4" s="19"/>
      <c r="NRK4" s="19"/>
      <c r="NRL4" s="19"/>
      <c r="NRM4" s="19"/>
      <c r="NRN4" s="19"/>
      <c r="NRO4" s="19"/>
      <c r="NRP4" s="19"/>
      <c r="NRQ4" s="19"/>
      <c r="NRR4" s="19"/>
      <c r="NRS4" s="19"/>
      <c r="NRT4" s="19"/>
      <c r="NRU4" s="19"/>
      <c r="NRV4" s="19"/>
      <c r="NRW4" s="19"/>
      <c r="NRX4" s="19"/>
      <c r="NRY4" s="19"/>
      <c r="NRZ4" s="19"/>
      <c r="NSA4" s="19"/>
      <c r="NSB4" s="19"/>
      <c r="NSC4" s="19"/>
      <c r="NSD4" s="19"/>
      <c r="NSE4" s="19"/>
      <c r="NSF4" s="19"/>
      <c r="NSG4" s="19"/>
      <c r="NSH4" s="19"/>
      <c r="NSI4" s="19"/>
      <c r="NSJ4" s="19"/>
      <c r="NSK4" s="19"/>
      <c r="NSL4" s="19"/>
      <c r="NSM4" s="19"/>
      <c r="NSN4" s="19"/>
      <c r="NSO4" s="19"/>
      <c r="NSP4" s="19"/>
      <c r="NSQ4" s="19"/>
      <c r="NSR4" s="19"/>
      <c r="NSS4" s="19"/>
      <c r="NST4" s="19"/>
      <c r="NSU4" s="19"/>
      <c r="NSV4" s="19"/>
      <c r="NSW4" s="19"/>
      <c r="NSX4" s="19"/>
      <c r="NSY4" s="19"/>
      <c r="NSZ4" s="19"/>
      <c r="NTA4" s="19"/>
      <c r="NTB4" s="19"/>
      <c r="NTC4" s="19"/>
      <c r="NTD4" s="19"/>
      <c r="NTE4" s="19"/>
      <c r="NTF4" s="19"/>
      <c r="NTG4" s="19"/>
      <c r="NTH4" s="19"/>
      <c r="NTI4" s="19"/>
      <c r="NTJ4" s="19"/>
      <c r="NTK4" s="19"/>
      <c r="NTL4" s="19"/>
      <c r="NTM4" s="19"/>
      <c r="NTN4" s="19"/>
      <c r="NTO4" s="19"/>
      <c r="NTP4" s="19"/>
      <c r="NTQ4" s="19"/>
      <c r="NTR4" s="19"/>
      <c r="NTS4" s="19"/>
      <c r="NTT4" s="19"/>
      <c r="NTU4" s="19"/>
      <c r="NTV4" s="19"/>
      <c r="NTW4" s="19"/>
      <c r="NTX4" s="19"/>
      <c r="NTY4" s="19"/>
      <c r="NTZ4" s="19"/>
      <c r="NUA4" s="19"/>
      <c r="NUB4" s="19"/>
      <c r="NUC4" s="19"/>
      <c r="NUD4" s="19"/>
      <c r="NUE4" s="19"/>
      <c r="NUF4" s="19"/>
      <c r="NUG4" s="19"/>
      <c r="NUH4" s="19"/>
      <c r="NUI4" s="19"/>
      <c r="NUJ4" s="19"/>
      <c r="NUK4" s="19"/>
      <c r="NUL4" s="19"/>
      <c r="NUM4" s="19"/>
      <c r="NUN4" s="19"/>
      <c r="NUO4" s="19"/>
      <c r="NUP4" s="19"/>
      <c r="NUQ4" s="19"/>
      <c r="NUR4" s="19"/>
      <c r="NUS4" s="19"/>
      <c r="NUT4" s="19"/>
      <c r="NUU4" s="19"/>
      <c r="NUV4" s="19"/>
      <c r="NUW4" s="19"/>
      <c r="NUX4" s="19"/>
      <c r="NUY4" s="19"/>
      <c r="NUZ4" s="19"/>
      <c r="NVA4" s="19"/>
      <c r="NVB4" s="19"/>
      <c r="NVC4" s="19"/>
      <c r="NVD4" s="19"/>
      <c r="NVE4" s="19"/>
      <c r="NVF4" s="19"/>
      <c r="NVG4" s="19"/>
      <c r="NVH4" s="19"/>
      <c r="NVI4" s="19"/>
      <c r="NVJ4" s="19"/>
      <c r="NVK4" s="19"/>
      <c r="NVL4" s="19"/>
      <c r="NVM4" s="19"/>
      <c r="NVN4" s="19"/>
      <c r="NVO4" s="19"/>
      <c r="NVP4" s="19"/>
      <c r="NVQ4" s="19"/>
      <c r="NVR4" s="19"/>
      <c r="NVS4" s="19"/>
      <c r="NVT4" s="19"/>
      <c r="NVU4" s="19"/>
      <c r="NVV4" s="19"/>
      <c r="NVW4" s="19"/>
      <c r="NVX4" s="19"/>
      <c r="NVY4" s="19"/>
      <c r="NVZ4" s="19"/>
      <c r="NWA4" s="19"/>
      <c r="NWB4" s="19"/>
      <c r="NWC4" s="19"/>
      <c r="NWD4" s="19"/>
      <c r="NWE4" s="19"/>
      <c r="NWF4" s="19"/>
      <c r="NWG4" s="19"/>
      <c r="NWH4" s="19"/>
      <c r="NWI4" s="19"/>
      <c r="NWJ4" s="19"/>
      <c r="NWK4" s="19"/>
      <c r="NWL4" s="19"/>
      <c r="NWM4" s="19"/>
      <c r="NWN4" s="19"/>
      <c r="NWO4" s="19"/>
      <c r="NWP4" s="19"/>
      <c r="NWQ4" s="19"/>
      <c r="NWR4" s="19"/>
      <c r="NWS4" s="19"/>
      <c r="NWT4" s="19"/>
      <c r="NWU4" s="19"/>
      <c r="NWV4" s="19"/>
      <c r="NWW4" s="19"/>
      <c r="NWX4" s="19"/>
      <c r="NWY4" s="19"/>
      <c r="NWZ4" s="19"/>
      <c r="NXA4" s="19"/>
      <c r="NXB4" s="19"/>
      <c r="NXC4" s="19"/>
      <c r="NXD4" s="19"/>
      <c r="NXE4" s="19"/>
      <c r="NXF4" s="19"/>
      <c r="NXG4" s="19"/>
      <c r="NXH4" s="19"/>
      <c r="NXI4" s="19"/>
      <c r="NXJ4" s="19"/>
      <c r="NXK4" s="19"/>
      <c r="NXL4" s="19"/>
      <c r="NXM4" s="19"/>
      <c r="NXN4" s="19"/>
      <c r="NXO4" s="19"/>
      <c r="NXP4" s="19"/>
      <c r="NXQ4" s="19"/>
      <c r="NXR4" s="19"/>
      <c r="NXS4" s="19"/>
      <c r="NXT4" s="19"/>
      <c r="NXU4" s="19"/>
      <c r="NXV4" s="19"/>
      <c r="NXW4" s="19"/>
      <c r="NXX4" s="19"/>
      <c r="NXY4" s="19"/>
      <c r="NXZ4" s="19"/>
      <c r="NYA4" s="19"/>
      <c r="NYB4" s="19"/>
      <c r="NYC4" s="19"/>
      <c r="NYD4" s="19"/>
      <c r="NYE4" s="19"/>
      <c r="NYF4" s="19"/>
      <c r="NYG4" s="19"/>
      <c r="NYH4" s="19"/>
      <c r="NYI4" s="19"/>
      <c r="NYJ4" s="19"/>
      <c r="NYK4" s="19"/>
      <c r="NYL4" s="19"/>
      <c r="NYM4" s="19"/>
      <c r="NYN4" s="19"/>
      <c r="NYO4" s="19"/>
      <c r="NYP4" s="19"/>
      <c r="NYQ4" s="19"/>
      <c r="NYR4" s="19"/>
      <c r="NYS4" s="19"/>
      <c r="NYT4" s="19"/>
      <c r="NYU4" s="19"/>
      <c r="NYV4" s="19"/>
      <c r="NYW4" s="19"/>
      <c r="NYX4" s="19"/>
      <c r="NYY4" s="19"/>
      <c r="NYZ4" s="19"/>
      <c r="NZA4" s="19"/>
      <c r="NZB4" s="19"/>
      <c r="NZC4" s="19"/>
      <c r="NZD4" s="19"/>
      <c r="NZE4" s="19"/>
      <c r="NZF4" s="19"/>
      <c r="NZG4" s="19"/>
      <c r="NZH4" s="19"/>
      <c r="NZI4" s="19"/>
      <c r="NZJ4" s="19"/>
      <c r="NZK4" s="19"/>
      <c r="NZL4" s="19"/>
      <c r="NZM4" s="19"/>
      <c r="NZN4" s="19"/>
      <c r="NZO4" s="19"/>
      <c r="NZP4" s="19"/>
      <c r="NZQ4" s="19"/>
      <c r="NZR4" s="19"/>
      <c r="NZS4" s="19"/>
      <c r="NZT4" s="19"/>
      <c r="NZU4" s="19"/>
      <c r="NZV4" s="19"/>
      <c r="NZW4" s="19"/>
      <c r="NZX4" s="19"/>
      <c r="NZY4" s="19"/>
      <c r="NZZ4" s="19"/>
      <c r="OAA4" s="19"/>
      <c r="OAB4" s="19"/>
      <c r="OAC4" s="19"/>
      <c r="OAD4" s="19"/>
      <c r="OAE4" s="19"/>
      <c r="OAF4" s="19"/>
      <c r="OAG4" s="19"/>
      <c r="OAH4" s="19"/>
      <c r="OAI4" s="19"/>
      <c r="OAJ4" s="19"/>
      <c r="OAK4" s="19"/>
      <c r="OAL4" s="19"/>
      <c r="OAM4" s="19"/>
      <c r="OAN4" s="19"/>
      <c r="OAO4" s="19"/>
      <c r="OAP4" s="19"/>
      <c r="OAQ4" s="19"/>
      <c r="OAR4" s="19"/>
      <c r="OAS4" s="19"/>
      <c r="OAT4" s="19"/>
      <c r="OAU4" s="19"/>
      <c r="OAV4" s="19"/>
      <c r="OAW4" s="19"/>
      <c r="OAX4" s="19"/>
      <c r="OAY4" s="19"/>
      <c r="OAZ4" s="19"/>
      <c r="OBA4" s="19"/>
      <c r="OBB4" s="19"/>
      <c r="OBC4" s="19"/>
      <c r="OBD4" s="19"/>
      <c r="OBE4" s="19"/>
      <c r="OBF4" s="19"/>
      <c r="OBG4" s="19"/>
      <c r="OBH4" s="19"/>
      <c r="OBI4" s="19"/>
      <c r="OBJ4" s="19"/>
      <c r="OBK4" s="19"/>
      <c r="OBL4" s="19"/>
      <c r="OBM4" s="19"/>
      <c r="OBN4" s="19"/>
      <c r="OBO4" s="19"/>
      <c r="OBP4" s="19"/>
      <c r="OBQ4" s="19"/>
      <c r="OBR4" s="19"/>
      <c r="OBS4" s="19"/>
      <c r="OBT4" s="19"/>
      <c r="OBU4" s="19"/>
      <c r="OBV4" s="19"/>
      <c r="OBW4" s="19"/>
      <c r="OBX4" s="19"/>
      <c r="OBY4" s="19"/>
      <c r="OBZ4" s="19"/>
      <c r="OCA4" s="19"/>
      <c r="OCB4" s="19"/>
      <c r="OCC4" s="19"/>
      <c r="OCD4" s="19"/>
      <c r="OCE4" s="19"/>
      <c r="OCF4" s="19"/>
      <c r="OCG4" s="19"/>
      <c r="OCH4" s="19"/>
      <c r="OCI4" s="19"/>
      <c r="OCJ4" s="19"/>
      <c r="OCK4" s="19"/>
      <c r="OCL4" s="19"/>
      <c r="OCM4" s="19"/>
      <c r="OCN4" s="19"/>
      <c r="OCO4" s="19"/>
      <c r="OCP4" s="19"/>
      <c r="OCQ4" s="19"/>
      <c r="OCR4" s="19"/>
      <c r="OCS4" s="19"/>
      <c r="OCT4" s="19"/>
      <c r="OCU4" s="19"/>
      <c r="OCV4" s="19"/>
      <c r="OCW4" s="19"/>
      <c r="OCX4" s="19"/>
      <c r="OCY4" s="19"/>
      <c r="OCZ4" s="19"/>
      <c r="ODA4" s="19"/>
      <c r="ODB4" s="19"/>
      <c r="ODC4" s="19"/>
      <c r="ODD4" s="19"/>
      <c r="ODE4" s="19"/>
      <c r="ODF4" s="19"/>
      <c r="ODG4" s="19"/>
      <c r="ODH4" s="19"/>
      <c r="ODI4" s="19"/>
      <c r="ODJ4" s="19"/>
      <c r="ODK4" s="19"/>
      <c r="ODL4" s="19"/>
      <c r="ODM4" s="19"/>
      <c r="ODN4" s="19"/>
      <c r="ODO4" s="19"/>
      <c r="ODP4" s="19"/>
      <c r="ODQ4" s="19"/>
      <c r="ODR4" s="19"/>
      <c r="ODS4" s="19"/>
      <c r="ODT4" s="19"/>
      <c r="ODU4" s="19"/>
      <c r="ODV4" s="19"/>
      <c r="ODW4" s="19"/>
      <c r="ODX4" s="19"/>
      <c r="ODY4" s="19"/>
      <c r="ODZ4" s="19"/>
      <c r="OEA4" s="19"/>
      <c r="OEB4" s="19"/>
      <c r="OEC4" s="19"/>
      <c r="OED4" s="19"/>
      <c r="OEE4" s="19"/>
      <c r="OEF4" s="19"/>
      <c r="OEG4" s="19"/>
      <c r="OEH4" s="19"/>
      <c r="OEI4" s="19"/>
      <c r="OEJ4" s="19"/>
      <c r="OEK4" s="19"/>
      <c r="OEL4" s="19"/>
      <c r="OEM4" s="19"/>
      <c r="OEN4" s="19"/>
      <c r="OEO4" s="19"/>
      <c r="OEP4" s="19"/>
      <c r="OEQ4" s="19"/>
      <c r="OER4" s="19"/>
      <c r="OES4" s="19"/>
      <c r="OET4" s="19"/>
      <c r="OEU4" s="19"/>
      <c r="OEV4" s="19"/>
      <c r="OEW4" s="19"/>
      <c r="OEX4" s="19"/>
      <c r="OEY4" s="19"/>
      <c r="OEZ4" s="19"/>
      <c r="OFA4" s="19"/>
      <c r="OFB4" s="19"/>
      <c r="OFC4" s="19"/>
      <c r="OFD4" s="19"/>
      <c r="OFE4" s="19"/>
      <c r="OFF4" s="19"/>
      <c r="OFG4" s="19"/>
      <c r="OFH4" s="19"/>
      <c r="OFI4" s="19"/>
      <c r="OFJ4" s="19"/>
      <c r="OFK4" s="19"/>
      <c r="OFL4" s="19"/>
      <c r="OFM4" s="19"/>
      <c r="OFN4" s="19"/>
      <c r="OFO4" s="19"/>
      <c r="OFP4" s="19"/>
      <c r="OFQ4" s="19"/>
      <c r="OFR4" s="19"/>
      <c r="OFS4" s="19"/>
      <c r="OFT4" s="19"/>
      <c r="OFU4" s="19"/>
      <c r="OFV4" s="19"/>
      <c r="OFW4" s="19"/>
      <c r="OFX4" s="19"/>
      <c r="OFY4" s="19"/>
      <c r="OFZ4" s="19"/>
      <c r="OGA4" s="19"/>
      <c r="OGB4" s="19"/>
      <c r="OGC4" s="19"/>
      <c r="OGD4" s="19"/>
      <c r="OGE4" s="19"/>
      <c r="OGF4" s="19"/>
      <c r="OGG4" s="19"/>
      <c r="OGH4" s="19"/>
      <c r="OGI4" s="19"/>
      <c r="OGJ4" s="19"/>
      <c r="OGK4" s="19"/>
      <c r="OGL4" s="19"/>
      <c r="OGM4" s="19"/>
      <c r="OGN4" s="19"/>
      <c r="OGO4" s="19"/>
      <c r="OGP4" s="19"/>
      <c r="OGQ4" s="19"/>
      <c r="OGR4" s="19"/>
      <c r="OGS4" s="19"/>
      <c r="OGT4" s="19"/>
      <c r="OGU4" s="19"/>
      <c r="OGV4" s="19"/>
      <c r="OGW4" s="19"/>
      <c r="OGX4" s="19"/>
      <c r="OGY4" s="19"/>
      <c r="OGZ4" s="19"/>
      <c r="OHA4" s="19"/>
      <c r="OHB4" s="19"/>
      <c r="OHC4" s="19"/>
      <c r="OHD4" s="19"/>
      <c r="OHE4" s="19"/>
      <c r="OHF4" s="19"/>
      <c r="OHG4" s="19"/>
      <c r="OHH4" s="19"/>
      <c r="OHI4" s="19"/>
      <c r="OHJ4" s="19"/>
      <c r="OHK4" s="19"/>
      <c r="OHL4" s="19"/>
      <c r="OHM4" s="19"/>
      <c r="OHN4" s="19"/>
      <c r="OHO4" s="19"/>
      <c r="OHP4" s="19"/>
      <c r="OHQ4" s="19"/>
      <c r="OHR4" s="19"/>
      <c r="OHS4" s="19"/>
      <c r="OHT4" s="19"/>
      <c r="OHU4" s="19"/>
      <c r="OHV4" s="19"/>
      <c r="OHW4" s="19"/>
      <c r="OHX4" s="19"/>
      <c r="OHY4" s="19"/>
      <c r="OHZ4" s="19"/>
      <c r="OIA4" s="19"/>
      <c r="OIB4" s="19"/>
      <c r="OIC4" s="19"/>
      <c r="OID4" s="19"/>
      <c r="OIE4" s="19"/>
      <c r="OIF4" s="19"/>
      <c r="OIG4" s="19"/>
      <c r="OIH4" s="19"/>
      <c r="OII4" s="19"/>
      <c r="OIJ4" s="19"/>
      <c r="OIK4" s="19"/>
      <c r="OIL4" s="19"/>
      <c r="OIM4" s="19"/>
      <c r="OIN4" s="19"/>
      <c r="OIO4" s="19"/>
      <c r="OIP4" s="19"/>
      <c r="OIQ4" s="19"/>
      <c r="OIR4" s="19"/>
      <c r="OIS4" s="19"/>
      <c r="OIT4" s="19"/>
      <c r="OIU4" s="19"/>
      <c r="OIV4" s="19"/>
      <c r="OIW4" s="19"/>
      <c r="OIX4" s="19"/>
      <c r="OIY4" s="19"/>
      <c r="OIZ4" s="19"/>
      <c r="OJA4" s="19"/>
      <c r="OJB4" s="19"/>
      <c r="OJC4" s="19"/>
      <c r="OJD4" s="19"/>
      <c r="OJE4" s="19"/>
      <c r="OJF4" s="19"/>
      <c r="OJG4" s="19"/>
      <c r="OJH4" s="19"/>
      <c r="OJI4" s="19"/>
      <c r="OJJ4" s="19"/>
      <c r="OJK4" s="19"/>
      <c r="OJL4" s="19"/>
      <c r="OJM4" s="19"/>
      <c r="OJN4" s="19"/>
      <c r="OJO4" s="19"/>
      <c r="OJP4" s="19"/>
      <c r="OJQ4" s="19"/>
      <c r="OJR4" s="19"/>
      <c r="OJS4" s="19"/>
      <c r="OJT4" s="19"/>
      <c r="OJU4" s="19"/>
      <c r="OJV4" s="19"/>
      <c r="OJW4" s="19"/>
      <c r="OJX4" s="19"/>
      <c r="OJY4" s="19"/>
      <c r="OJZ4" s="19"/>
      <c r="OKA4" s="19"/>
      <c r="OKB4" s="19"/>
      <c r="OKC4" s="19"/>
      <c r="OKD4" s="19"/>
      <c r="OKE4" s="19"/>
      <c r="OKF4" s="19"/>
      <c r="OKG4" s="19"/>
      <c r="OKH4" s="19"/>
      <c r="OKI4" s="19"/>
      <c r="OKJ4" s="19"/>
      <c r="OKK4" s="19"/>
      <c r="OKL4" s="19"/>
      <c r="OKM4" s="19"/>
      <c r="OKN4" s="19"/>
      <c r="OKO4" s="19"/>
      <c r="OKP4" s="19"/>
      <c r="OKQ4" s="19"/>
      <c r="OKR4" s="19"/>
      <c r="OKS4" s="19"/>
      <c r="OKT4" s="19"/>
      <c r="OKU4" s="19"/>
      <c r="OKV4" s="19"/>
      <c r="OKW4" s="19"/>
      <c r="OKX4" s="19"/>
      <c r="OKY4" s="19"/>
      <c r="OKZ4" s="19"/>
      <c r="OLA4" s="19"/>
      <c r="OLB4" s="19"/>
      <c r="OLC4" s="19"/>
      <c r="OLD4" s="19"/>
      <c r="OLE4" s="19"/>
      <c r="OLF4" s="19"/>
      <c r="OLG4" s="19"/>
      <c r="OLH4" s="19"/>
      <c r="OLI4" s="19"/>
      <c r="OLJ4" s="19"/>
      <c r="OLK4" s="19"/>
      <c r="OLL4" s="19"/>
      <c r="OLM4" s="19"/>
      <c r="OLN4" s="19"/>
      <c r="OLO4" s="19"/>
      <c r="OLP4" s="19"/>
      <c r="OLQ4" s="19"/>
      <c r="OLR4" s="19"/>
      <c r="OLS4" s="19"/>
      <c r="OLT4" s="19"/>
      <c r="OLU4" s="19"/>
      <c r="OLV4" s="19"/>
      <c r="OLW4" s="19"/>
      <c r="OLX4" s="19"/>
      <c r="OLY4" s="19"/>
      <c r="OLZ4" s="19"/>
      <c r="OMA4" s="19"/>
      <c r="OMB4" s="19"/>
      <c r="OMC4" s="19"/>
      <c r="OMD4" s="19"/>
      <c r="OME4" s="19"/>
      <c r="OMF4" s="19"/>
      <c r="OMG4" s="19"/>
      <c r="OMH4" s="19"/>
      <c r="OMI4" s="19"/>
      <c r="OMJ4" s="19"/>
      <c r="OMK4" s="19"/>
      <c r="OML4" s="19"/>
      <c r="OMM4" s="19"/>
      <c r="OMN4" s="19"/>
      <c r="OMO4" s="19"/>
      <c r="OMP4" s="19"/>
      <c r="OMQ4" s="19"/>
      <c r="OMR4" s="19"/>
      <c r="OMS4" s="19"/>
      <c r="OMT4" s="19"/>
      <c r="OMU4" s="19"/>
      <c r="OMV4" s="19"/>
      <c r="OMW4" s="19"/>
      <c r="OMX4" s="19"/>
      <c r="OMY4" s="19"/>
      <c r="OMZ4" s="19"/>
      <c r="ONA4" s="19"/>
      <c r="ONB4" s="19"/>
      <c r="ONC4" s="19"/>
      <c r="OND4" s="19"/>
      <c r="ONE4" s="19"/>
      <c r="ONF4" s="19"/>
      <c r="ONG4" s="19"/>
      <c r="ONH4" s="19"/>
      <c r="ONI4" s="19"/>
      <c r="ONJ4" s="19"/>
      <c r="ONK4" s="19"/>
      <c r="ONL4" s="19"/>
      <c r="ONM4" s="19"/>
      <c r="ONN4" s="19"/>
      <c r="ONO4" s="19"/>
      <c r="ONP4" s="19"/>
      <c r="ONQ4" s="19"/>
      <c r="ONR4" s="19"/>
      <c r="ONS4" s="19"/>
      <c r="ONT4" s="19"/>
      <c r="ONU4" s="19"/>
      <c r="ONV4" s="19"/>
      <c r="ONW4" s="19"/>
      <c r="ONX4" s="19"/>
      <c r="ONY4" s="19"/>
      <c r="ONZ4" s="19"/>
      <c r="OOA4" s="19"/>
      <c r="OOB4" s="19"/>
      <c r="OOC4" s="19"/>
      <c r="OOD4" s="19"/>
      <c r="OOE4" s="19"/>
      <c r="OOF4" s="19"/>
      <c r="OOG4" s="19"/>
      <c r="OOH4" s="19"/>
      <c r="OOI4" s="19"/>
      <c r="OOJ4" s="19"/>
      <c r="OOK4" s="19"/>
      <c r="OOL4" s="19"/>
      <c r="OOM4" s="19"/>
      <c r="OON4" s="19"/>
      <c r="OOO4" s="19"/>
      <c r="OOP4" s="19"/>
      <c r="OOQ4" s="19"/>
      <c r="OOR4" s="19"/>
      <c r="OOS4" s="19"/>
      <c r="OOT4" s="19"/>
      <c r="OOU4" s="19"/>
      <c r="OOV4" s="19"/>
      <c r="OOW4" s="19"/>
      <c r="OOX4" s="19"/>
      <c r="OOY4" s="19"/>
      <c r="OOZ4" s="19"/>
      <c r="OPA4" s="19"/>
      <c r="OPB4" s="19"/>
      <c r="OPC4" s="19"/>
      <c r="OPD4" s="19"/>
      <c r="OPE4" s="19"/>
      <c r="OPF4" s="19"/>
      <c r="OPG4" s="19"/>
      <c r="OPH4" s="19"/>
      <c r="OPI4" s="19"/>
      <c r="OPJ4" s="19"/>
      <c r="OPK4" s="19"/>
      <c r="OPL4" s="19"/>
      <c r="OPM4" s="19"/>
      <c r="OPN4" s="19"/>
      <c r="OPO4" s="19"/>
      <c r="OPP4" s="19"/>
      <c r="OPQ4" s="19"/>
      <c r="OPR4" s="19"/>
      <c r="OPS4" s="19"/>
      <c r="OPT4" s="19"/>
      <c r="OPU4" s="19"/>
      <c r="OPV4" s="19"/>
      <c r="OPW4" s="19"/>
      <c r="OPX4" s="19"/>
      <c r="OPY4" s="19"/>
      <c r="OPZ4" s="19"/>
      <c r="OQA4" s="19"/>
      <c r="OQB4" s="19"/>
      <c r="OQC4" s="19"/>
      <c r="OQD4" s="19"/>
      <c r="OQE4" s="19"/>
      <c r="OQF4" s="19"/>
      <c r="OQG4" s="19"/>
      <c r="OQH4" s="19"/>
      <c r="OQI4" s="19"/>
      <c r="OQJ4" s="19"/>
      <c r="OQK4" s="19"/>
      <c r="OQL4" s="19"/>
      <c r="OQM4" s="19"/>
      <c r="OQN4" s="19"/>
      <c r="OQO4" s="19"/>
      <c r="OQP4" s="19"/>
      <c r="OQQ4" s="19"/>
      <c r="OQR4" s="19"/>
      <c r="OQS4" s="19"/>
      <c r="OQT4" s="19"/>
      <c r="OQU4" s="19"/>
      <c r="OQV4" s="19"/>
      <c r="OQW4" s="19"/>
      <c r="OQX4" s="19"/>
      <c r="OQY4" s="19"/>
      <c r="OQZ4" s="19"/>
      <c r="ORA4" s="19"/>
      <c r="ORB4" s="19"/>
      <c r="ORC4" s="19"/>
      <c r="ORD4" s="19"/>
      <c r="ORE4" s="19"/>
      <c r="ORF4" s="19"/>
      <c r="ORG4" s="19"/>
      <c r="ORH4" s="19"/>
      <c r="ORI4" s="19"/>
      <c r="ORJ4" s="19"/>
      <c r="ORK4" s="19"/>
      <c r="ORL4" s="19"/>
      <c r="ORM4" s="19"/>
      <c r="ORN4" s="19"/>
      <c r="ORO4" s="19"/>
      <c r="ORP4" s="19"/>
      <c r="ORQ4" s="19"/>
      <c r="ORR4" s="19"/>
      <c r="ORS4" s="19"/>
      <c r="ORT4" s="19"/>
      <c r="ORU4" s="19"/>
      <c r="ORV4" s="19"/>
      <c r="ORW4" s="19"/>
      <c r="ORX4" s="19"/>
      <c r="ORY4" s="19"/>
      <c r="ORZ4" s="19"/>
      <c r="OSA4" s="19"/>
      <c r="OSB4" s="19"/>
      <c r="OSC4" s="19"/>
      <c r="OSD4" s="19"/>
      <c r="OSE4" s="19"/>
      <c r="OSF4" s="19"/>
      <c r="OSG4" s="19"/>
      <c r="OSH4" s="19"/>
      <c r="OSI4" s="19"/>
      <c r="OSJ4" s="19"/>
      <c r="OSK4" s="19"/>
      <c r="OSL4" s="19"/>
      <c r="OSM4" s="19"/>
      <c r="OSN4" s="19"/>
      <c r="OSO4" s="19"/>
      <c r="OSP4" s="19"/>
      <c r="OSQ4" s="19"/>
      <c r="OSR4" s="19"/>
      <c r="OSS4" s="19"/>
      <c r="OST4" s="19"/>
      <c r="OSU4" s="19"/>
      <c r="OSV4" s="19"/>
      <c r="OSW4" s="19"/>
      <c r="OSX4" s="19"/>
      <c r="OSY4" s="19"/>
      <c r="OSZ4" s="19"/>
      <c r="OTA4" s="19"/>
      <c r="OTB4" s="19"/>
      <c r="OTC4" s="19"/>
      <c r="OTD4" s="19"/>
      <c r="OTE4" s="19"/>
      <c r="OTF4" s="19"/>
      <c r="OTG4" s="19"/>
      <c r="OTH4" s="19"/>
      <c r="OTI4" s="19"/>
      <c r="OTJ4" s="19"/>
      <c r="OTK4" s="19"/>
      <c r="OTL4" s="19"/>
      <c r="OTM4" s="19"/>
      <c r="OTN4" s="19"/>
      <c r="OTO4" s="19"/>
      <c r="OTP4" s="19"/>
      <c r="OTQ4" s="19"/>
      <c r="OTR4" s="19"/>
      <c r="OTS4" s="19"/>
      <c r="OTT4" s="19"/>
      <c r="OTU4" s="19"/>
      <c r="OTV4" s="19"/>
      <c r="OTW4" s="19"/>
      <c r="OTX4" s="19"/>
      <c r="OTY4" s="19"/>
      <c r="OTZ4" s="19"/>
      <c r="OUA4" s="19"/>
      <c r="OUB4" s="19"/>
      <c r="OUC4" s="19"/>
      <c r="OUD4" s="19"/>
      <c r="OUE4" s="19"/>
      <c r="OUF4" s="19"/>
      <c r="OUG4" s="19"/>
      <c r="OUH4" s="19"/>
      <c r="OUI4" s="19"/>
      <c r="OUJ4" s="19"/>
      <c r="OUK4" s="19"/>
      <c r="OUL4" s="19"/>
      <c r="OUM4" s="19"/>
      <c r="OUN4" s="19"/>
      <c r="OUO4" s="19"/>
      <c r="OUP4" s="19"/>
      <c r="OUQ4" s="19"/>
      <c r="OUR4" s="19"/>
      <c r="OUS4" s="19"/>
      <c r="OUT4" s="19"/>
      <c r="OUU4" s="19"/>
      <c r="OUV4" s="19"/>
      <c r="OUW4" s="19"/>
      <c r="OUX4" s="19"/>
      <c r="OUY4" s="19"/>
      <c r="OUZ4" s="19"/>
      <c r="OVA4" s="19"/>
      <c r="OVB4" s="19"/>
      <c r="OVC4" s="19"/>
      <c r="OVD4" s="19"/>
      <c r="OVE4" s="19"/>
      <c r="OVF4" s="19"/>
      <c r="OVG4" s="19"/>
      <c r="OVH4" s="19"/>
      <c r="OVI4" s="19"/>
      <c r="OVJ4" s="19"/>
      <c r="OVK4" s="19"/>
      <c r="OVL4" s="19"/>
      <c r="OVM4" s="19"/>
      <c r="OVN4" s="19"/>
      <c r="OVO4" s="19"/>
      <c r="OVP4" s="19"/>
      <c r="OVQ4" s="19"/>
      <c r="OVR4" s="19"/>
      <c r="OVS4" s="19"/>
      <c r="OVT4" s="19"/>
      <c r="OVU4" s="19"/>
      <c r="OVV4" s="19"/>
      <c r="OVW4" s="19"/>
      <c r="OVX4" s="19"/>
      <c r="OVY4" s="19"/>
      <c r="OVZ4" s="19"/>
      <c r="OWA4" s="19"/>
      <c r="OWB4" s="19"/>
      <c r="OWC4" s="19"/>
      <c r="OWD4" s="19"/>
      <c r="OWE4" s="19"/>
      <c r="OWF4" s="19"/>
      <c r="OWG4" s="19"/>
      <c r="OWH4" s="19"/>
      <c r="OWI4" s="19"/>
      <c r="OWJ4" s="19"/>
      <c r="OWK4" s="19"/>
      <c r="OWL4" s="19"/>
      <c r="OWM4" s="19"/>
      <c r="OWN4" s="19"/>
      <c r="OWO4" s="19"/>
      <c r="OWP4" s="19"/>
      <c r="OWQ4" s="19"/>
      <c r="OWR4" s="19"/>
      <c r="OWS4" s="19"/>
      <c r="OWT4" s="19"/>
      <c r="OWU4" s="19"/>
      <c r="OWV4" s="19"/>
      <c r="OWW4" s="19"/>
      <c r="OWX4" s="19"/>
      <c r="OWY4" s="19"/>
      <c r="OWZ4" s="19"/>
      <c r="OXA4" s="19"/>
      <c r="OXB4" s="19"/>
      <c r="OXC4" s="19"/>
      <c r="OXD4" s="19"/>
      <c r="OXE4" s="19"/>
      <c r="OXF4" s="19"/>
      <c r="OXG4" s="19"/>
      <c r="OXH4" s="19"/>
      <c r="OXI4" s="19"/>
      <c r="OXJ4" s="19"/>
      <c r="OXK4" s="19"/>
      <c r="OXL4" s="19"/>
      <c r="OXM4" s="19"/>
      <c r="OXN4" s="19"/>
      <c r="OXO4" s="19"/>
      <c r="OXP4" s="19"/>
      <c r="OXQ4" s="19"/>
      <c r="OXR4" s="19"/>
      <c r="OXS4" s="19"/>
      <c r="OXT4" s="19"/>
      <c r="OXU4" s="19"/>
      <c r="OXV4" s="19"/>
      <c r="OXW4" s="19"/>
      <c r="OXX4" s="19"/>
      <c r="OXY4" s="19"/>
      <c r="OXZ4" s="19"/>
      <c r="OYA4" s="19"/>
      <c r="OYB4" s="19"/>
      <c r="OYC4" s="19"/>
      <c r="OYD4" s="19"/>
      <c r="OYE4" s="19"/>
      <c r="OYF4" s="19"/>
      <c r="OYG4" s="19"/>
      <c r="OYH4" s="19"/>
      <c r="OYI4" s="19"/>
      <c r="OYJ4" s="19"/>
      <c r="OYK4" s="19"/>
      <c r="OYL4" s="19"/>
      <c r="OYM4" s="19"/>
      <c r="OYN4" s="19"/>
      <c r="OYO4" s="19"/>
      <c r="OYP4" s="19"/>
      <c r="OYQ4" s="19"/>
      <c r="OYR4" s="19"/>
      <c r="OYS4" s="19"/>
      <c r="OYT4" s="19"/>
      <c r="OYU4" s="19"/>
      <c r="OYV4" s="19"/>
      <c r="OYW4" s="19"/>
      <c r="OYX4" s="19"/>
      <c r="OYY4" s="19"/>
      <c r="OYZ4" s="19"/>
      <c r="OZA4" s="19"/>
      <c r="OZB4" s="19"/>
      <c r="OZC4" s="19"/>
      <c r="OZD4" s="19"/>
      <c r="OZE4" s="19"/>
      <c r="OZF4" s="19"/>
      <c r="OZG4" s="19"/>
      <c r="OZH4" s="19"/>
      <c r="OZI4" s="19"/>
      <c r="OZJ4" s="19"/>
      <c r="OZK4" s="19"/>
      <c r="OZL4" s="19"/>
      <c r="OZM4" s="19"/>
      <c r="OZN4" s="19"/>
      <c r="OZO4" s="19"/>
      <c r="OZP4" s="19"/>
      <c r="OZQ4" s="19"/>
      <c r="OZR4" s="19"/>
      <c r="OZS4" s="19"/>
      <c r="OZT4" s="19"/>
      <c r="OZU4" s="19"/>
      <c r="OZV4" s="19"/>
      <c r="OZW4" s="19"/>
      <c r="OZX4" s="19"/>
      <c r="OZY4" s="19"/>
      <c r="OZZ4" s="19"/>
      <c r="PAA4" s="19"/>
      <c r="PAB4" s="19"/>
      <c r="PAC4" s="19"/>
      <c r="PAD4" s="19"/>
      <c r="PAE4" s="19"/>
      <c r="PAF4" s="19"/>
      <c r="PAG4" s="19"/>
      <c r="PAH4" s="19"/>
      <c r="PAI4" s="19"/>
      <c r="PAJ4" s="19"/>
      <c r="PAK4" s="19"/>
      <c r="PAL4" s="19"/>
      <c r="PAM4" s="19"/>
      <c r="PAN4" s="19"/>
      <c r="PAO4" s="19"/>
      <c r="PAP4" s="19"/>
      <c r="PAQ4" s="19"/>
      <c r="PAR4" s="19"/>
      <c r="PAS4" s="19"/>
      <c r="PAT4" s="19"/>
      <c r="PAU4" s="19"/>
      <c r="PAV4" s="19"/>
      <c r="PAW4" s="19"/>
      <c r="PAX4" s="19"/>
      <c r="PAY4" s="19"/>
      <c r="PAZ4" s="19"/>
      <c r="PBA4" s="19"/>
      <c r="PBB4" s="19"/>
      <c r="PBC4" s="19"/>
      <c r="PBD4" s="19"/>
      <c r="PBE4" s="19"/>
      <c r="PBF4" s="19"/>
      <c r="PBG4" s="19"/>
      <c r="PBH4" s="19"/>
      <c r="PBI4" s="19"/>
      <c r="PBJ4" s="19"/>
      <c r="PBK4" s="19"/>
      <c r="PBL4" s="19"/>
      <c r="PBM4" s="19"/>
      <c r="PBN4" s="19"/>
      <c r="PBO4" s="19"/>
      <c r="PBP4" s="19"/>
      <c r="PBQ4" s="19"/>
      <c r="PBR4" s="19"/>
      <c r="PBS4" s="19"/>
      <c r="PBT4" s="19"/>
      <c r="PBU4" s="19"/>
      <c r="PBV4" s="19"/>
      <c r="PBW4" s="19"/>
      <c r="PBX4" s="19"/>
      <c r="PBY4" s="19"/>
      <c r="PBZ4" s="19"/>
      <c r="PCA4" s="19"/>
      <c r="PCB4" s="19"/>
      <c r="PCC4" s="19"/>
      <c r="PCD4" s="19"/>
      <c r="PCE4" s="19"/>
      <c r="PCF4" s="19"/>
      <c r="PCG4" s="19"/>
      <c r="PCH4" s="19"/>
      <c r="PCI4" s="19"/>
      <c r="PCJ4" s="19"/>
      <c r="PCK4" s="19"/>
      <c r="PCL4" s="19"/>
      <c r="PCM4" s="19"/>
      <c r="PCN4" s="19"/>
      <c r="PCO4" s="19"/>
      <c r="PCP4" s="19"/>
      <c r="PCQ4" s="19"/>
      <c r="PCR4" s="19"/>
      <c r="PCS4" s="19"/>
      <c r="PCT4" s="19"/>
      <c r="PCU4" s="19"/>
      <c r="PCV4" s="19"/>
      <c r="PCW4" s="19"/>
      <c r="PCX4" s="19"/>
      <c r="PCY4" s="19"/>
      <c r="PCZ4" s="19"/>
      <c r="PDA4" s="19"/>
      <c r="PDB4" s="19"/>
      <c r="PDC4" s="19"/>
      <c r="PDD4" s="19"/>
      <c r="PDE4" s="19"/>
      <c r="PDF4" s="19"/>
      <c r="PDG4" s="19"/>
      <c r="PDH4" s="19"/>
      <c r="PDI4" s="19"/>
      <c r="PDJ4" s="19"/>
      <c r="PDK4" s="19"/>
      <c r="PDL4" s="19"/>
      <c r="PDM4" s="19"/>
      <c r="PDN4" s="19"/>
      <c r="PDO4" s="19"/>
      <c r="PDP4" s="19"/>
      <c r="PDQ4" s="19"/>
      <c r="PDR4" s="19"/>
      <c r="PDS4" s="19"/>
      <c r="PDT4" s="19"/>
      <c r="PDU4" s="19"/>
      <c r="PDV4" s="19"/>
      <c r="PDW4" s="19"/>
      <c r="PDX4" s="19"/>
      <c r="PDY4" s="19"/>
      <c r="PDZ4" s="19"/>
      <c r="PEA4" s="19"/>
      <c r="PEB4" s="19"/>
      <c r="PEC4" s="19"/>
      <c r="PED4" s="19"/>
      <c r="PEE4" s="19"/>
      <c r="PEF4" s="19"/>
      <c r="PEG4" s="19"/>
      <c r="PEH4" s="19"/>
      <c r="PEI4" s="19"/>
      <c r="PEJ4" s="19"/>
      <c r="PEK4" s="19"/>
      <c r="PEL4" s="19"/>
      <c r="PEM4" s="19"/>
      <c r="PEN4" s="19"/>
      <c r="PEO4" s="19"/>
      <c r="PEP4" s="19"/>
      <c r="PEQ4" s="19"/>
      <c r="PER4" s="19"/>
      <c r="PES4" s="19"/>
      <c r="PET4" s="19"/>
      <c r="PEU4" s="19"/>
      <c r="PEV4" s="19"/>
      <c r="PEW4" s="19"/>
      <c r="PEX4" s="19"/>
      <c r="PEY4" s="19"/>
      <c r="PEZ4" s="19"/>
      <c r="PFA4" s="19"/>
      <c r="PFB4" s="19"/>
      <c r="PFC4" s="19"/>
      <c r="PFD4" s="19"/>
      <c r="PFE4" s="19"/>
      <c r="PFF4" s="19"/>
      <c r="PFG4" s="19"/>
      <c r="PFH4" s="19"/>
      <c r="PFI4" s="19"/>
      <c r="PFJ4" s="19"/>
      <c r="PFK4" s="19"/>
      <c r="PFL4" s="19"/>
      <c r="PFM4" s="19"/>
      <c r="PFN4" s="19"/>
      <c r="PFO4" s="19"/>
      <c r="PFP4" s="19"/>
      <c r="PFQ4" s="19"/>
      <c r="PFR4" s="19"/>
      <c r="PFS4" s="19"/>
      <c r="PFT4" s="19"/>
      <c r="PFU4" s="19"/>
      <c r="PFV4" s="19"/>
      <c r="PFW4" s="19"/>
      <c r="PFX4" s="19"/>
      <c r="PFY4" s="19"/>
      <c r="PFZ4" s="19"/>
      <c r="PGA4" s="19"/>
      <c r="PGB4" s="19"/>
      <c r="PGC4" s="19"/>
      <c r="PGD4" s="19"/>
      <c r="PGE4" s="19"/>
      <c r="PGF4" s="19"/>
      <c r="PGG4" s="19"/>
      <c r="PGH4" s="19"/>
      <c r="PGI4" s="19"/>
      <c r="PGJ4" s="19"/>
      <c r="PGK4" s="19"/>
      <c r="PGL4" s="19"/>
      <c r="PGM4" s="19"/>
      <c r="PGN4" s="19"/>
      <c r="PGO4" s="19"/>
      <c r="PGP4" s="19"/>
      <c r="PGQ4" s="19"/>
      <c r="PGR4" s="19"/>
      <c r="PGS4" s="19"/>
      <c r="PGT4" s="19"/>
      <c r="PGU4" s="19"/>
      <c r="PGV4" s="19"/>
      <c r="PGW4" s="19"/>
      <c r="PGX4" s="19"/>
      <c r="PGY4" s="19"/>
      <c r="PGZ4" s="19"/>
      <c r="PHA4" s="19"/>
      <c r="PHB4" s="19"/>
      <c r="PHC4" s="19"/>
      <c r="PHD4" s="19"/>
      <c r="PHE4" s="19"/>
      <c r="PHF4" s="19"/>
      <c r="PHG4" s="19"/>
      <c r="PHH4" s="19"/>
      <c r="PHI4" s="19"/>
      <c r="PHJ4" s="19"/>
      <c r="PHK4" s="19"/>
      <c r="PHL4" s="19"/>
      <c r="PHM4" s="19"/>
      <c r="PHN4" s="19"/>
      <c r="PHO4" s="19"/>
      <c r="PHP4" s="19"/>
      <c r="PHQ4" s="19"/>
      <c r="PHR4" s="19"/>
      <c r="PHS4" s="19"/>
      <c r="PHT4" s="19"/>
      <c r="PHU4" s="19"/>
      <c r="PHV4" s="19"/>
      <c r="PHW4" s="19"/>
      <c r="PHX4" s="19"/>
      <c r="PHY4" s="19"/>
      <c r="PHZ4" s="19"/>
      <c r="PIA4" s="19"/>
      <c r="PIB4" s="19"/>
      <c r="PIC4" s="19"/>
      <c r="PID4" s="19"/>
      <c r="PIE4" s="19"/>
      <c r="PIF4" s="19"/>
      <c r="PIG4" s="19"/>
      <c r="PIH4" s="19"/>
      <c r="PII4" s="19"/>
      <c r="PIJ4" s="19"/>
      <c r="PIK4" s="19"/>
      <c r="PIL4" s="19"/>
      <c r="PIM4" s="19"/>
      <c r="PIN4" s="19"/>
      <c r="PIO4" s="19"/>
      <c r="PIP4" s="19"/>
      <c r="PIQ4" s="19"/>
      <c r="PIR4" s="19"/>
      <c r="PIS4" s="19"/>
      <c r="PIT4" s="19"/>
      <c r="PIU4" s="19"/>
      <c r="PIV4" s="19"/>
      <c r="PIW4" s="19"/>
      <c r="PIX4" s="19"/>
      <c r="PIY4" s="19"/>
      <c r="PIZ4" s="19"/>
      <c r="PJA4" s="19"/>
      <c r="PJB4" s="19"/>
      <c r="PJC4" s="19"/>
      <c r="PJD4" s="19"/>
      <c r="PJE4" s="19"/>
      <c r="PJF4" s="19"/>
      <c r="PJG4" s="19"/>
      <c r="PJH4" s="19"/>
      <c r="PJI4" s="19"/>
      <c r="PJJ4" s="19"/>
      <c r="PJK4" s="19"/>
      <c r="PJL4" s="19"/>
      <c r="PJM4" s="19"/>
      <c r="PJN4" s="19"/>
      <c r="PJO4" s="19"/>
      <c r="PJP4" s="19"/>
      <c r="PJQ4" s="19"/>
      <c r="PJR4" s="19"/>
      <c r="PJS4" s="19"/>
      <c r="PJT4" s="19"/>
      <c r="PJU4" s="19"/>
      <c r="PJV4" s="19"/>
      <c r="PJW4" s="19"/>
      <c r="PJX4" s="19"/>
      <c r="PJY4" s="19"/>
      <c r="PJZ4" s="19"/>
      <c r="PKA4" s="19"/>
      <c r="PKB4" s="19"/>
      <c r="PKC4" s="19"/>
      <c r="PKD4" s="19"/>
      <c r="PKE4" s="19"/>
      <c r="PKF4" s="19"/>
      <c r="PKG4" s="19"/>
      <c r="PKH4" s="19"/>
      <c r="PKI4" s="19"/>
      <c r="PKJ4" s="19"/>
      <c r="PKK4" s="19"/>
      <c r="PKL4" s="19"/>
      <c r="PKM4" s="19"/>
      <c r="PKN4" s="19"/>
      <c r="PKO4" s="19"/>
      <c r="PKP4" s="19"/>
      <c r="PKQ4" s="19"/>
      <c r="PKR4" s="19"/>
      <c r="PKS4" s="19"/>
      <c r="PKT4" s="19"/>
      <c r="PKU4" s="19"/>
      <c r="PKV4" s="19"/>
      <c r="PKW4" s="19"/>
      <c r="PKX4" s="19"/>
      <c r="PKY4" s="19"/>
      <c r="PKZ4" s="19"/>
      <c r="PLA4" s="19"/>
      <c r="PLB4" s="19"/>
      <c r="PLC4" s="19"/>
      <c r="PLD4" s="19"/>
      <c r="PLE4" s="19"/>
      <c r="PLF4" s="19"/>
      <c r="PLG4" s="19"/>
      <c r="PLH4" s="19"/>
      <c r="PLI4" s="19"/>
      <c r="PLJ4" s="19"/>
      <c r="PLK4" s="19"/>
      <c r="PLL4" s="19"/>
      <c r="PLM4" s="19"/>
      <c r="PLN4" s="19"/>
      <c r="PLO4" s="19"/>
      <c r="PLP4" s="19"/>
      <c r="PLQ4" s="19"/>
      <c r="PLR4" s="19"/>
      <c r="PLS4" s="19"/>
      <c r="PLT4" s="19"/>
      <c r="PLU4" s="19"/>
      <c r="PLV4" s="19"/>
      <c r="PLW4" s="19"/>
      <c r="PLX4" s="19"/>
      <c r="PLY4" s="19"/>
      <c r="PLZ4" s="19"/>
      <c r="PMA4" s="19"/>
      <c r="PMB4" s="19"/>
      <c r="PMC4" s="19"/>
      <c r="PMD4" s="19"/>
      <c r="PME4" s="19"/>
      <c r="PMF4" s="19"/>
      <c r="PMG4" s="19"/>
      <c r="PMH4" s="19"/>
      <c r="PMI4" s="19"/>
      <c r="PMJ4" s="19"/>
      <c r="PMK4" s="19"/>
      <c r="PML4" s="19"/>
      <c r="PMM4" s="19"/>
      <c r="PMN4" s="19"/>
      <c r="PMO4" s="19"/>
      <c r="PMP4" s="19"/>
      <c r="PMQ4" s="19"/>
      <c r="PMR4" s="19"/>
      <c r="PMS4" s="19"/>
      <c r="PMT4" s="19"/>
      <c r="PMU4" s="19"/>
      <c r="PMV4" s="19"/>
      <c r="PMW4" s="19"/>
      <c r="PMX4" s="19"/>
      <c r="PMY4" s="19"/>
      <c r="PMZ4" s="19"/>
      <c r="PNA4" s="19"/>
      <c r="PNB4" s="19"/>
      <c r="PNC4" s="19"/>
      <c r="PND4" s="19"/>
      <c r="PNE4" s="19"/>
      <c r="PNF4" s="19"/>
      <c r="PNG4" s="19"/>
      <c r="PNH4" s="19"/>
      <c r="PNI4" s="19"/>
      <c r="PNJ4" s="19"/>
      <c r="PNK4" s="19"/>
      <c r="PNL4" s="19"/>
      <c r="PNM4" s="19"/>
      <c r="PNN4" s="19"/>
      <c r="PNO4" s="19"/>
      <c r="PNP4" s="19"/>
      <c r="PNQ4" s="19"/>
      <c r="PNR4" s="19"/>
      <c r="PNS4" s="19"/>
      <c r="PNT4" s="19"/>
      <c r="PNU4" s="19"/>
      <c r="PNV4" s="19"/>
      <c r="PNW4" s="19"/>
      <c r="PNX4" s="19"/>
      <c r="PNY4" s="19"/>
      <c r="PNZ4" s="19"/>
      <c r="POA4" s="19"/>
      <c r="POB4" s="19"/>
      <c r="POC4" s="19"/>
      <c r="POD4" s="19"/>
      <c r="POE4" s="19"/>
      <c r="POF4" s="19"/>
      <c r="POG4" s="19"/>
      <c r="POH4" s="19"/>
      <c r="POI4" s="19"/>
      <c r="POJ4" s="19"/>
      <c r="POK4" s="19"/>
      <c r="POL4" s="19"/>
      <c r="POM4" s="19"/>
      <c r="PON4" s="19"/>
      <c r="POO4" s="19"/>
      <c r="POP4" s="19"/>
      <c r="POQ4" s="19"/>
      <c r="POR4" s="19"/>
      <c r="POS4" s="19"/>
      <c r="POT4" s="19"/>
      <c r="POU4" s="19"/>
      <c r="POV4" s="19"/>
      <c r="POW4" s="19"/>
      <c r="POX4" s="19"/>
      <c r="POY4" s="19"/>
      <c r="POZ4" s="19"/>
      <c r="PPA4" s="19"/>
      <c r="PPB4" s="19"/>
      <c r="PPC4" s="19"/>
      <c r="PPD4" s="19"/>
      <c r="PPE4" s="19"/>
      <c r="PPF4" s="19"/>
      <c r="PPG4" s="19"/>
      <c r="PPH4" s="19"/>
      <c r="PPI4" s="19"/>
      <c r="PPJ4" s="19"/>
      <c r="PPK4" s="19"/>
      <c r="PPL4" s="19"/>
      <c r="PPM4" s="19"/>
      <c r="PPN4" s="19"/>
      <c r="PPO4" s="19"/>
      <c r="PPP4" s="19"/>
      <c r="PPQ4" s="19"/>
      <c r="PPR4" s="19"/>
      <c r="PPS4" s="19"/>
      <c r="PPT4" s="19"/>
      <c r="PPU4" s="19"/>
      <c r="PPV4" s="19"/>
      <c r="PPW4" s="19"/>
      <c r="PPX4" s="19"/>
      <c r="PPY4" s="19"/>
      <c r="PPZ4" s="19"/>
      <c r="PQA4" s="19"/>
      <c r="PQB4" s="19"/>
      <c r="PQC4" s="19"/>
      <c r="PQD4" s="19"/>
      <c r="PQE4" s="19"/>
      <c r="PQF4" s="19"/>
      <c r="PQG4" s="19"/>
      <c r="PQH4" s="19"/>
      <c r="PQI4" s="19"/>
      <c r="PQJ4" s="19"/>
      <c r="PQK4" s="19"/>
      <c r="PQL4" s="19"/>
      <c r="PQM4" s="19"/>
      <c r="PQN4" s="19"/>
      <c r="PQO4" s="19"/>
      <c r="PQP4" s="19"/>
      <c r="PQQ4" s="19"/>
      <c r="PQR4" s="19"/>
      <c r="PQS4" s="19"/>
      <c r="PQT4" s="19"/>
      <c r="PQU4" s="19"/>
      <c r="PQV4" s="19"/>
      <c r="PQW4" s="19"/>
      <c r="PQX4" s="19"/>
      <c r="PQY4" s="19"/>
      <c r="PQZ4" s="19"/>
      <c r="PRA4" s="19"/>
      <c r="PRB4" s="19"/>
      <c r="PRC4" s="19"/>
      <c r="PRD4" s="19"/>
      <c r="PRE4" s="19"/>
      <c r="PRF4" s="19"/>
      <c r="PRG4" s="19"/>
      <c r="PRH4" s="19"/>
      <c r="PRI4" s="19"/>
      <c r="PRJ4" s="19"/>
      <c r="PRK4" s="19"/>
      <c r="PRL4" s="19"/>
      <c r="PRM4" s="19"/>
      <c r="PRN4" s="19"/>
      <c r="PRO4" s="19"/>
      <c r="PRP4" s="19"/>
      <c r="PRQ4" s="19"/>
      <c r="PRR4" s="19"/>
      <c r="PRS4" s="19"/>
      <c r="PRT4" s="19"/>
      <c r="PRU4" s="19"/>
      <c r="PRV4" s="19"/>
      <c r="PRW4" s="19"/>
      <c r="PRX4" s="19"/>
      <c r="PRY4" s="19"/>
      <c r="PRZ4" s="19"/>
      <c r="PSA4" s="19"/>
      <c r="PSB4" s="19"/>
      <c r="PSC4" s="19"/>
      <c r="PSD4" s="19"/>
      <c r="PSE4" s="19"/>
      <c r="PSF4" s="19"/>
      <c r="PSG4" s="19"/>
      <c r="PSH4" s="19"/>
      <c r="PSI4" s="19"/>
      <c r="PSJ4" s="19"/>
      <c r="PSK4" s="19"/>
      <c r="PSL4" s="19"/>
      <c r="PSM4" s="19"/>
      <c r="PSN4" s="19"/>
      <c r="PSO4" s="19"/>
      <c r="PSP4" s="19"/>
      <c r="PSQ4" s="19"/>
      <c r="PSR4" s="19"/>
      <c r="PSS4" s="19"/>
      <c r="PST4" s="19"/>
      <c r="PSU4" s="19"/>
      <c r="PSV4" s="19"/>
      <c r="PSW4" s="19"/>
      <c r="PSX4" s="19"/>
      <c r="PSY4" s="19"/>
      <c r="PSZ4" s="19"/>
      <c r="PTA4" s="19"/>
      <c r="PTB4" s="19"/>
      <c r="PTC4" s="19"/>
      <c r="PTD4" s="19"/>
      <c r="PTE4" s="19"/>
      <c r="PTF4" s="19"/>
      <c r="PTG4" s="19"/>
      <c r="PTH4" s="19"/>
      <c r="PTI4" s="19"/>
      <c r="PTJ4" s="19"/>
      <c r="PTK4" s="19"/>
      <c r="PTL4" s="19"/>
      <c r="PTM4" s="19"/>
      <c r="PTN4" s="19"/>
      <c r="PTO4" s="19"/>
      <c r="PTP4" s="19"/>
      <c r="PTQ4" s="19"/>
      <c r="PTR4" s="19"/>
      <c r="PTS4" s="19"/>
      <c r="PTT4" s="19"/>
      <c r="PTU4" s="19"/>
      <c r="PTV4" s="19"/>
      <c r="PTW4" s="19"/>
      <c r="PTX4" s="19"/>
      <c r="PTY4" s="19"/>
      <c r="PTZ4" s="19"/>
      <c r="PUA4" s="19"/>
      <c r="PUB4" s="19"/>
      <c r="PUC4" s="19"/>
      <c r="PUD4" s="19"/>
      <c r="PUE4" s="19"/>
      <c r="PUF4" s="19"/>
      <c r="PUG4" s="19"/>
      <c r="PUH4" s="19"/>
      <c r="PUI4" s="19"/>
      <c r="PUJ4" s="19"/>
      <c r="PUK4" s="19"/>
      <c r="PUL4" s="19"/>
      <c r="PUM4" s="19"/>
      <c r="PUN4" s="19"/>
      <c r="PUO4" s="19"/>
      <c r="PUP4" s="19"/>
      <c r="PUQ4" s="19"/>
      <c r="PUR4" s="19"/>
      <c r="PUS4" s="19"/>
      <c r="PUT4" s="19"/>
      <c r="PUU4" s="19"/>
      <c r="PUV4" s="19"/>
      <c r="PUW4" s="19"/>
      <c r="PUX4" s="19"/>
      <c r="PUY4" s="19"/>
      <c r="PUZ4" s="19"/>
      <c r="PVA4" s="19"/>
      <c r="PVB4" s="19"/>
      <c r="PVC4" s="19"/>
      <c r="PVD4" s="19"/>
      <c r="PVE4" s="19"/>
      <c r="PVF4" s="19"/>
      <c r="PVG4" s="19"/>
      <c r="PVH4" s="19"/>
      <c r="PVI4" s="19"/>
      <c r="PVJ4" s="19"/>
      <c r="PVK4" s="19"/>
      <c r="PVL4" s="19"/>
      <c r="PVM4" s="19"/>
      <c r="PVN4" s="19"/>
      <c r="PVO4" s="19"/>
      <c r="PVP4" s="19"/>
      <c r="PVQ4" s="19"/>
      <c r="PVR4" s="19"/>
      <c r="PVS4" s="19"/>
      <c r="PVT4" s="19"/>
      <c r="PVU4" s="19"/>
      <c r="PVV4" s="19"/>
      <c r="PVW4" s="19"/>
      <c r="PVX4" s="19"/>
      <c r="PVY4" s="19"/>
      <c r="PVZ4" s="19"/>
      <c r="PWA4" s="19"/>
      <c r="PWB4" s="19"/>
      <c r="PWC4" s="19"/>
      <c r="PWD4" s="19"/>
      <c r="PWE4" s="19"/>
      <c r="PWF4" s="19"/>
      <c r="PWG4" s="19"/>
      <c r="PWH4" s="19"/>
      <c r="PWI4" s="19"/>
      <c r="PWJ4" s="19"/>
      <c r="PWK4" s="19"/>
      <c r="PWL4" s="19"/>
      <c r="PWM4" s="19"/>
      <c r="PWN4" s="19"/>
      <c r="PWO4" s="19"/>
      <c r="PWP4" s="19"/>
      <c r="PWQ4" s="19"/>
      <c r="PWR4" s="19"/>
      <c r="PWS4" s="19"/>
      <c r="PWT4" s="19"/>
      <c r="PWU4" s="19"/>
      <c r="PWV4" s="19"/>
      <c r="PWW4" s="19"/>
      <c r="PWX4" s="19"/>
      <c r="PWY4" s="19"/>
      <c r="PWZ4" s="19"/>
      <c r="PXA4" s="19"/>
      <c r="PXB4" s="19"/>
      <c r="PXC4" s="19"/>
      <c r="PXD4" s="19"/>
      <c r="PXE4" s="19"/>
      <c r="PXF4" s="19"/>
      <c r="PXG4" s="19"/>
      <c r="PXH4" s="19"/>
      <c r="PXI4" s="19"/>
      <c r="PXJ4" s="19"/>
      <c r="PXK4" s="19"/>
      <c r="PXL4" s="19"/>
      <c r="PXM4" s="19"/>
      <c r="PXN4" s="19"/>
      <c r="PXO4" s="19"/>
      <c r="PXP4" s="19"/>
      <c r="PXQ4" s="19"/>
      <c r="PXR4" s="19"/>
      <c r="PXS4" s="19"/>
      <c r="PXT4" s="19"/>
      <c r="PXU4" s="19"/>
      <c r="PXV4" s="19"/>
      <c r="PXW4" s="19"/>
      <c r="PXX4" s="19"/>
      <c r="PXY4" s="19"/>
      <c r="PXZ4" s="19"/>
      <c r="PYA4" s="19"/>
      <c r="PYB4" s="19"/>
      <c r="PYC4" s="19"/>
      <c r="PYD4" s="19"/>
      <c r="PYE4" s="19"/>
      <c r="PYF4" s="19"/>
      <c r="PYG4" s="19"/>
      <c r="PYH4" s="19"/>
      <c r="PYI4" s="19"/>
      <c r="PYJ4" s="19"/>
      <c r="PYK4" s="19"/>
      <c r="PYL4" s="19"/>
      <c r="PYM4" s="19"/>
      <c r="PYN4" s="19"/>
      <c r="PYO4" s="19"/>
      <c r="PYP4" s="19"/>
      <c r="PYQ4" s="19"/>
      <c r="PYR4" s="19"/>
      <c r="PYS4" s="19"/>
      <c r="PYT4" s="19"/>
      <c r="PYU4" s="19"/>
      <c r="PYV4" s="19"/>
      <c r="PYW4" s="19"/>
      <c r="PYX4" s="19"/>
      <c r="PYY4" s="19"/>
      <c r="PYZ4" s="19"/>
      <c r="PZA4" s="19"/>
      <c r="PZB4" s="19"/>
      <c r="PZC4" s="19"/>
      <c r="PZD4" s="19"/>
      <c r="PZE4" s="19"/>
      <c r="PZF4" s="19"/>
      <c r="PZG4" s="19"/>
      <c r="PZH4" s="19"/>
      <c r="PZI4" s="19"/>
      <c r="PZJ4" s="19"/>
      <c r="PZK4" s="19"/>
      <c r="PZL4" s="19"/>
      <c r="PZM4" s="19"/>
      <c r="PZN4" s="19"/>
      <c r="PZO4" s="19"/>
      <c r="PZP4" s="19"/>
      <c r="PZQ4" s="19"/>
      <c r="PZR4" s="19"/>
      <c r="PZS4" s="19"/>
      <c r="PZT4" s="19"/>
      <c r="PZU4" s="19"/>
      <c r="PZV4" s="19"/>
      <c r="PZW4" s="19"/>
      <c r="PZX4" s="19"/>
      <c r="PZY4" s="19"/>
      <c r="PZZ4" s="19"/>
      <c r="QAA4" s="19"/>
      <c r="QAB4" s="19"/>
      <c r="QAC4" s="19"/>
      <c r="QAD4" s="19"/>
      <c r="QAE4" s="19"/>
      <c r="QAF4" s="19"/>
      <c r="QAG4" s="19"/>
      <c r="QAH4" s="19"/>
      <c r="QAI4" s="19"/>
      <c r="QAJ4" s="19"/>
      <c r="QAK4" s="19"/>
      <c r="QAL4" s="19"/>
      <c r="QAM4" s="19"/>
      <c r="QAN4" s="19"/>
      <c r="QAO4" s="19"/>
      <c r="QAP4" s="19"/>
      <c r="QAQ4" s="19"/>
      <c r="QAR4" s="19"/>
      <c r="QAS4" s="19"/>
      <c r="QAT4" s="19"/>
      <c r="QAU4" s="19"/>
      <c r="QAV4" s="19"/>
      <c r="QAW4" s="19"/>
      <c r="QAX4" s="19"/>
      <c r="QAY4" s="19"/>
      <c r="QAZ4" s="19"/>
      <c r="QBA4" s="19"/>
      <c r="QBB4" s="19"/>
      <c r="QBC4" s="19"/>
      <c r="QBD4" s="19"/>
      <c r="QBE4" s="19"/>
      <c r="QBF4" s="19"/>
      <c r="QBG4" s="19"/>
      <c r="QBH4" s="19"/>
      <c r="QBI4" s="19"/>
      <c r="QBJ4" s="19"/>
      <c r="QBK4" s="19"/>
      <c r="QBL4" s="19"/>
      <c r="QBM4" s="19"/>
      <c r="QBN4" s="19"/>
      <c r="QBO4" s="19"/>
      <c r="QBP4" s="19"/>
      <c r="QBQ4" s="19"/>
      <c r="QBR4" s="19"/>
      <c r="QBS4" s="19"/>
      <c r="QBT4" s="19"/>
      <c r="QBU4" s="19"/>
      <c r="QBV4" s="19"/>
      <c r="QBW4" s="19"/>
      <c r="QBX4" s="19"/>
      <c r="QBY4" s="19"/>
      <c r="QBZ4" s="19"/>
      <c r="QCA4" s="19"/>
      <c r="QCB4" s="19"/>
      <c r="QCC4" s="19"/>
      <c r="QCD4" s="19"/>
      <c r="QCE4" s="19"/>
      <c r="QCF4" s="19"/>
      <c r="QCG4" s="19"/>
      <c r="QCH4" s="19"/>
      <c r="QCI4" s="19"/>
      <c r="QCJ4" s="19"/>
      <c r="QCK4" s="19"/>
      <c r="QCL4" s="19"/>
      <c r="QCM4" s="19"/>
      <c r="QCN4" s="19"/>
      <c r="QCO4" s="19"/>
      <c r="QCP4" s="19"/>
      <c r="QCQ4" s="19"/>
      <c r="QCR4" s="19"/>
      <c r="QCS4" s="19"/>
      <c r="QCT4" s="19"/>
      <c r="QCU4" s="19"/>
      <c r="QCV4" s="19"/>
      <c r="QCW4" s="19"/>
      <c r="QCX4" s="19"/>
      <c r="QCY4" s="19"/>
      <c r="QCZ4" s="19"/>
      <c r="QDA4" s="19"/>
      <c r="QDB4" s="19"/>
      <c r="QDC4" s="19"/>
      <c r="QDD4" s="19"/>
      <c r="QDE4" s="19"/>
      <c r="QDF4" s="19"/>
      <c r="QDG4" s="19"/>
      <c r="QDH4" s="19"/>
      <c r="QDI4" s="19"/>
      <c r="QDJ4" s="19"/>
      <c r="QDK4" s="19"/>
      <c r="QDL4" s="19"/>
      <c r="QDM4" s="19"/>
      <c r="QDN4" s="19"/>
      <c r="QDO4" s="19"/>
      <c r="QDP4" s="19"/>
      <c r="QDQ4" s="19"/>
      <c r="QDR4" s="19"/>
      <c r="QDS4" s="19"/>
      <c r="QDT4" s="19"/>
      <c r="QDU4" s="19"/>
      <c r="QDV4" s="19"/>
      <c r="QDW4" s="19"/>
      <c r="QDX4" s="19"/>
      <c r="QDY4" s="19"/>
      <c r="QDZ4" s="19"/>
      <c r="QEA4" s="19"/>
      <c r="QEB4" s="19"/>
      <c r="QEC4" s="19"/>
      <c r="QED4" s="19"/>
      <c r="QEE4" s="19"/>
      <c r="QEF4" s="19"/>
      <c r="QEG4" s="19"/>
      <c r="QEH4" s="19"/>
      <c r="QEI4" s="19"/>
      <c r="QEJ4" s="19"/>
      <c r="QEK4" s="19"/>
      <c r="QEL4" s="19"/>
      <c r="QEM4" s="19"/>
      <c r="QEN4" s="19"/>
      <c r="QEO4" s="19"/>
      <c r="QEP4" s="19"/>
      <c r="QEQ4" s="19"/>
      <c r="QER4" s="19"/>
      <c r="QES4" s="19"/>
      <c r="QET4" s="19"/>
      <c r="QEU4" s="19"/>
      <c r="QEV4" s="19"/>
      <c r="QEW4" s="19"/>
      <c r="QEX4" s="19"/>
      <c r="QEY4" s="19"/>
      <c r="QEZ4" s="19"/>
      <c r="QFA4" s="19"/>
      <c r="QFB4" s="19"/>
      <c r="QFC4" s="19"/>
      <c r="QFD4" s="19"/>
      <c r="QFE4" s="19"/>
      <c r="QFF4" s="19"/>
      <c r="QFG4" s="19"/>
      <c r="QFH4" s="19"/>
      <c r="QFI4" s="19"/>
      <c r="QFJ4" s="19"/>
      <c r="QFK4" s="19"/>
      <c r="QFL4" s="19"/>
      <c r="QFM4" s="19"/>
      <c r="QFN4" s="19"/>
      <c r="QFO4" s="19"/>
      <c r="QFP4" s="19"/>
      <c r="QFQ4" s="19"/>
      <c r="QFR4" s="19"/>
      <c r="QFS4" s="19"/>
      <c r="QFT4" s="19"/>
      <c r="QFU4" s="19"/>
      <c r="QFV4" s="19"/>
      <c r="QFW4" s="19"/>
      <c r="QFX4" s="19"/>
      <c r="QFY4" s="19"/>
      <c r="QFZ4" s="19"/>
      <c r="QGA4" s="19"/>
      <c r="QGB4" s="19"/>
      <c r="QGC4" s="19"/>
      <c r="QGD4" s="19"/>
      <c r="QGE4" s="19"/>
      <c r="QGF4" s="19"/>
      <c r="QGG4" s="19"/>
      <c r="QGH4" s="19"/>
      <c r="QGI4" s="19"/>
      <c r="QGJ4" s="19"/>
      <c r="QGK4" s="19"/>
      <c r="QGL4" s="19"/>
      <c r="QGM4" s="19"/>
      <c r="QGN4" s="19"/>
      <c r="QGO4" s="19"/>
      <c r="QGP4" s="19"/>
      <c r="QGQ4" s="19"/>
      <c r="QGR4" s="19"/>
      <c r="QGS4" s="19"/>
      <c r="QGT4" s="19"/>
      <c r="QGU4" s="19"/>
      <c r="QGV4" s="19"/>
      <c r="QGW4" s="19"/>
      <c r="QGX4" s="19"/>
      <c r="QGY4" s="19"/>
      <c r="QGZ4" s="19"/>
      <c r="QHA4" s="19"/>
      <c r="QHB4" s="19"/>
      <c r="QHC4" s="19"/>
      <c r="QHD4" s="19"/>
      <c r="QHE4" s="19"/>
      <c r="QHF4" s="19"/>
      <c r="QHG4" s="19"/>
      <c r="QHH4" s="19"/>
      <c r="QHI4" s="19"/>
      <c r="QHJ4" s="19"/>
      <c r="QHK4" s="19"/>
      <c r="QHL4" s="19"/>
      <c r="QHM4" s="19"/>
      <c r="QHN4" s="19"/>
      <c r="QHO4" s="19"/>
      <c r="QHP4" s="19"/>
      <c r="QHQ4" s="19"/>
      <c r="QHR4" s="19"/>
      <c r="QHS4" s="19"/>
      <c r="QHT4" s="19"/>
      <c r="QHU4" s="19"/>
      <c r="QHV4" s="19"/>
      <c r="QHW4" s="19"/>
      <c r="QHX4" s="19"/>
      <c r="QHY4" s="19"/>
      <c r="QHZ4" s="19"/>
      <c r="QIA4" s="19"/>
      <c r="QIB4" s="19"/>
      <c r="QIC4" s="19"/>
      <c r="QID4" s="19"/>
      <c r="QIE4" s="19"/>
      <c r="QIF4" s="19"/>
      <c r="QIG4" s="19"/>
      <c r="QIH4" s="19"/>
      <c r="QII4" s="19"/>
      <c r="QIJ4" s="19"/>
      <c r="QIK4" s="19"/>
      <c r="QIL4" s="19"/>
      <c r="QIM4" s="19"/>
      <c r="QIN4" s="19"/>
      <c r="QIO4" s="19"/>
      <c r="QIP4" s="19"/>
      <c r="QIQ4" s="19"/>
      <c r="QIR4" s="19"/>
      <c r="QIS4" s="19"/>
      <c r="QIT4" s="19"/>
      <c r="QIU4" s="19"/>
      <c r="QIV4" s="19"/>
      <c r="QIW4" s="19"/>
      <c r="QIX4" s="19"/>
      <c r="QIY4" s="19"/>
      <c r="QIZ4" s="19"/>
      <c r="QJA4" s="19"/>
      <c r="QJB4" s="19"/>
      <c r="QJC4" s="19"/>
      <c r="QJD4" s="19"/>
      <c r="QJE4" s="19"/>
      <c r="QJF4" s="19"/>
      <c r="QJG4" s="19"/>
      <c r="QJH4" s="19"/>
      <c r="QJI4" s="19"/>
      <c r="QJJ4" s="19"/>
      <c r="QJK4" s="19"/>
      <c r="QJL4" s="19"/>
      <c r="QJM4" s="19"/>
      <c r="QJN4" s="19"/>
      <c r="QJO4" s="19"/>
      <c r="QJP4" s="19"/>
      <c r="QJQ4" s="19"/>
      <c r="QJR4" s="19"/>
      <c r="QJS4" s="19"/>
      <c r="QJT4" s="19"/>
      <c r="QJU4" s="19"/>
      <c r="QJV4" s="19"/>
      <c r="QJW4" s="19"/>
      <c r="QJX4" s="19"/>
      <c r="QJY4" s="19"/>
      <c r="QJZ4" s="19"/>
      <c r="QKA4" s="19"/>
      <c r="QKB4" s="19"/>
      <c r="QKC4" s="19"/>
      <c r="QKD4" s="19"/>
      <c r="QKE4" s="19"/>
      <c r="QKF4" s="19"/>
      <c r="QKG4" s="19"/>
      <c r="QKH4" s="19"/>
      <c r="QKI4" s="19"/>
      <c r="QKJ4" s="19"/>
      <c r="QKK4" s="19"/>
      <c r="QKL4" s="19"/>
      <c r="QKM4" s="19"/>
      <c r="QKN4" s="19"/>
      <c r="QKO4" s="19"/>
      <c r="QKP4" s="19"/>
      <c r="QKQ4" s="19"/>
      <c r="QKR4" s="19"/>
      <c r="QKS4" s="19"/>
      <c r="QKT4" s="19"/>
      <c r="QKU4" s="19"/>
      <c r="QKV4" s="19"/>
      <c r="QKW4" s="19"/>
      <c r="QKX4" s="19"/>
      <c r="QKY4" s="19"/>
      <c r="QKZ4" s="19"/>
      <c r="QLA4" s="19"/>
      <c r="QLB4" s="19"/>
      <c r="QLC4" s="19"/>
      <c r="QLD4" s="19"/>
      <c r="QLE4" s="19"/>
      <c r="QLF4" s="19"/>
      <c r="QLG4" s="19"/>
      <c r="QLH4" s="19"/>
      <c r="QLI4" s="19"/>
      <c r="QLJ4" s="19"/>
      <c r="QLK4" s="19"/>
      <c r="QLL4" s="19"/>
      <c r="QLM4" s="19"/>
      <c r="QLN4" s="19"/>
      <c r="QLO4" s="19"/>
      <c r="QLP4" s="19"/>
      <c r="QLQ4" s="19"/>
      <c r="QLR4" s="19"/>
      <c r="QLS4" s="19"/>
      <c r="QLT4" s="19"/>
      <c r="QLU4" s="19"/>
      <c r="QLV4" s="19"/>
      <c r="QLW4" s="19"/>
      <c r="QLX4" s="19"/>
      <c r="QLY4" s="19"/>
      <c r="QLZ4" s="19"/>
      <c r="QMA4" s="19"/>
      <c r="QMB4" s="19"/>
      <c r="QMC4" s="19"/>
      <c r="QMD4" s="19"/>
      <c r="QME4" s="19"/>
      <c r="QMF4" s="19"/>
      <c r="QMG4" s="19"/>
      <c r="QMH4" s="19"/>
      <c r="QMI4" s="19"/>
      <c r="QMJ4" s="19"/>
      <c r="QMK4" s="19"/>
      <c r="QML4" s="19"/>
      <c r="QMM4" s="19"/>
      <c r="QMN4" s="19"/>
      <c r="QMO4" s="19"/>
      <c r="QMP4" s="19"/>
      <c r="QMQ4" s="19"/>
      <c r="QMR4" s="19"/>
      <c r="QMS4" s="19"/>
      <c r="QMT4" s="19"/>
      <c r="QMU4" s="19"/>
      <c r="QMV4" s="19"/>
      <c r="QMW4" s="19"/>
      <c r="QMX4" s="19"/>
      <c r="QMY4" s="19"/>
      <c r="QMZ4" s="19"/>
      <c r="QNA4" s="19"/>
      <c r="QNB4" s="19"/>
      <c r="QNC4" s="19"/>
      <c r="QND4" s="19"/>
      <c r="QNE4" s="19"/>
      <c r="QNF4" s="19"/>
      <c r="QNG4" s="19"/>
      <c r="QNH4" s="19"/>
      <c r="QNI4" s="19"/>
      <c r="QNJ4" s="19"/>
      <c r="QNK4" s="19"/>
      <c r="QNL4" s="19"/>
      <c r="QNM4" s="19"/>
      <c r="QNN4" s="19"/>
      <c r="QNO4" s="19"/>
      <c r="QNP4" s="19"/>
      <c r="QNQ4" s="19"/>
      <c r="QNR4" s="19"/>
      <c r="QNS4" s="19"/>
      <c r="QNT4" s="19"/>
      <c r="QNU4" s="19"/>
      <c r="QNV4" s="19"/>
      <c r="QNW4" s="19"/>
      <c r="QNX4" s="19"/>
      <c r="QNY4" s="19"/>
      <c r="QNZ4" s="19"/>
      <c r="QOA4" s="19"/>
      <c r="QOB4" s="19"/>
      <c r="QOC4" s="19"/>
      <c r="QOD4" s="19"/>
      <c r="QOE4" s="19"/>
      <c r="QOF4" s="19"/>
      <c r="QOG4" s="19"/>
      <c r="QOH4" s="19"/>
      <c r="QOI4" s="19"/>
      <c r="QOJ4" s="19"/>
      <c r="QOK4" s="19"/>
      <c r="QOL4" s="19"/>
      <c r="QOM4" s="19"/>
      <c r="QON4" s="19"/>
      <c r="QOO4" s="19"/>
      <c r="QOP4" s="19"/>
      <c r="QOQ4" s="19"/>
      <c r="QOR4" s="19"/>
      <c r="QOS4" s="19"/>
      <c r="QOT4" s="19"/>
      <c r="QOU4" s="19"/>
      <c r="QOV4" s="19"/>
      <c r="QOW4" s="19"/>
      <c r="QOX4" s="19"/>
      <c r="QOY4" s="19"/>
      <c r="QOZ4" s="19"/>
      <c r="QPA4" s="19"/>
      <c r="QPB4" s="19"/>
      <c r="QPC4" s="19"/>
      <c r="QPD4" s="19"/>
      <c r="QPE4" s="19"/>
      <c r="QPF4" s="19"/>
      <c r="QPG4" s="19"/>
      <c r="QPH4" s="19"/>
      <c r="QPI4" s="19"/>
      <c r="QPJ4" s="19"/>
      <c r="QPK4" s="19"/>
      <c r="QPL4" s="19"/>
      <c r="QPM4" s="19"/>
      <c r="QPN4" s="19"/>
      <c r="QPO4" s="19"/>
      <c r="QPP4" s="19"/>
      <c r="QPQ4" s="19"/>
      <c r="QPR4" s="19"/>
      <c r="QPS4" s="19"/>
      <c r="QPT4" s="19"/>
      <c r="QPU4" s="19"/>
      <c r="QPV4" s="19"/>
      <c r="QPW4" s="19"/>
      <c r="QPX4" s="19"/>
      <c r="QPY4" s="19"/>
      <c r="QPZ4" s="19"/>
      <c r="QQA4" s="19"/>
      <c r="QQB4" s="19"/>
      <c r="QQC4" s="19"/>
      <c r="QQD4" s="19"/>
      <c r="QQE4" s="19"/>
      <c r="QQF4" s="19"/>
      <c r="QQG4" s="19"/>
      <c r="QQH4" s="19"/>
      <c r="QQI4" s="19"/>
      <c r="QQJ4" s="19"/>
      <c r="QQK4" s="19"/>
      <c r="QQL4" s="19"/>
      <c r="QQM4" s="19"/>
      <c r="QQN4" s="19"/>
      <c r="QQO4" s="19"/>
      <c r="QQP4" s="19"/>
      <c r="QQQ4" s="19"/>
      <c r="QQR4" s="19"/>
      <c r="QQS4" s="19"/>
      <c r="QQT4" s="19"/>
      <c r="QQU4" s="19"/>
      <c r="QQV4" s="19"/>
      <c r="QQW4" s="19"/>
      <c r="QQX4" s="19"/>
      <c r="QQY4" s="19"/>
      <c r="QQZ4" s="19"/>
      <c r="QRA4" s="19"/>
      <c r="QRB4" s="19"/>
      <c r="QRC4" s="19"/>
      <c r="QRD4" s="19"/>
      <c r="QRE4" s="19"/>
      <c r="QRF4" s="19"/>
      <c r="QRG4" s="19"/>
      <c r="QRH4" s="19"/>
      <c r="QRI4" s="19"/>
      <c r="QRJ4" s="19"/>
      <c r="QRK4" s="19"/>
      <c r="QRL4" s="19"/>
      <c r="QRM4" s="19"/>
      <c r="QRN4" s="19"/>
      <c r="QRO4" s="19"/>
      <c r="QRP4" s="19"/>
      <c r="QRQ4" s="19"/>
      <c r="QRR4" s="19"/>
      <c r="QRS4" s="19"/>
      <c r="QRT4" s="19"/>
      <c r="QRU4" s="19"/>
      <c r="QRV4" s="19"/>
      <c r="QRW4" s="19"/>
      <c r="QRX4" s="19"/>
      <c r="QRY4" s="19"/>
      <c r="QRZ4" s="19"/>
      <c r="QSA4" s="19"/>
      <c r="QSB4" s="19"/>
      <c r="QSC4" s="19"/>
      <c r="QSD4" s="19"/>
      <c r="QSE4" s="19"/>
      <c r="QSF4" s="19"/>
      <c r="QSG4" s="19"/>
      <c r="QSH4" s="19"/>
      <c r="QSI4" s="19"/>
      <c r="QSJ4" s="19"/>
      <c r="QSK4" s="19"/>
      <c r="QSL4" s="19"/>
      <c r="QSM4" s="19"/>
      <c r="QSN4" s="19"/>
      <c r="QSO4" s="19"/>
      <c r="QSP4" s="19"/>
      <c r="QSQ4" s="19"/>
      <c r="QSR4" s="19"/>
      <c r="QSS4" s="19"/>
      <c r="QST4" s="19"/>
      <c r="QSU4" s="19"/>
      <c r="QSV4" s="19"/>
      <c r="QSW4" s="19"/>
      <c r="QSX4" s="19"/>
      <c r="QSY4" s="19"/>
      <c r="QSZ4" s="19"/>
      <c r="QTA4" s="19"/>
      <c r="QTB4" s="19"/>
      <c r="QTC4" s="19"/>
      <c r="QTD4" s="19"/>
      <c r="QTE4" s="19"/>
      <c r="QTF4" s="19"/>
      <c r="QTG4" s="19"/>
      <c r="QTH4" s="19"/>
      <c r="QTI4" s="19"/>
      <c r="QTJ4" s="19"/>
      <c r="QTK4" s="19"/>
      <c r="QTL4" s="19"/>
      <c r="QTM4" s="19"/>
      <c r="QTN4" s="19"/>
      <c r="QTO4" s="19"/>
      <c r="QTP4" s="19"/>
      <c r="QTQ4" s="19"/>
      <c r="QTR4" s="19"/>
      <c r="QTS4" s="19"/>
      <c r="QTT4" s="19"/>
      <c r="QTU4" s="19"/>
      <c r="QTV4" s="19"/>
      <c r="QTW4" s="19"/>
      <c r="QTX4" s="19"/>
      <c r="QTY4" s="19"/>
      <c r="QTZ4" s="19"/>
      <c r="QUA4" s="19"/>
      <c r="QUB4" s="19"/>
      <c r="QUC4" s="19"/>
      <c r="QUD4" s="19"/>
      <c r="QUE4" s="19"/>
      <c r="QUF4" s="19"/>
      <c r="QUG4" s="19"/>
      <c r="QUH4" s="19"/>
      <c r="QUI4" s="19"/>
      <c r="QUJ4" s="19"/>
      <c r="QUK4" s="19"/>
      <c r="QUL4" s="19"/>
      <c r="QUM4" s="19"/>
      <c r="QUN4" s="19"/>
      <c r="QUO4" s="19"/>
      <c r="QUP4" s="19"/>
      <c r="QUQ4" s="19"/>
      <c r="QUR4" s="19"/>
      <c r="QUS4" s="19"/>
      <c r="QUT4" s="19"/>
      <c r="QUU4" s="19"/>
      <c r="QUV4" s="19"/>
      <c r="QUW4" s="19"/>
      <c r="QUX4" s="19"/>
      <c r="QUY4" s="19"/>
      <c r="QUZ4" s="19"/>
      <c r="QVA4" s="19"/>
      <c r="QVB4" s="19"/>
      <c r="QVC4" s="19"/>
      <c r="QVD4" s="19"/>
      <c r="QVE4" s="19"/>
      <c r="QVF4" s="19"/>
      <c r="QVG4" s="19"/>
      <c r="QVH4" s="19"/>
      <c r="QVI4" s="19"/>
      <c r="QVJ4" s="19"/>
      <c r="QVK4" s="19"/>
      <c r="QVL4" s="19"/>
      <c r="QVM4" s="19"/>
      <c r="QVN4" s="19"/>
      <c r="QVO4" s="19"/>
      <c r="QVP4" s="19"/>
      <c r="QVQ4" s="19"/>
      <c r="QVR4" s="19"/>
      <c r="QVS4" s="19"/>
      <c r="QVT4" s="19"/>
      <c r="QVU4" s="19"/>
      <c r="QVV4" s="19"/>
      <c r="QVW4" s="19"/>
      <c r="QVX4" s="19"/>
      <c r="QVY4" s="19"/>
      <c r="QVZ4" s="19"/>
      <c r="QWA4" s="19"/>
      <c r="QWB4" s="19"/>
      <c r="QWC4" s="19"/>
      <c r="QWD4" s="19"/>
      <c r="QWE4" s="19"/>
      <c r="QWF4" s="19"/>
      <c r="QWG4" s="19"/>
      <c r="QWH4" s="19"/>
      <c r="QWI4" s="19"/>
      <c r="QWJ4" s="19"/>
      <c r="QWK4" s="19"/>
      <c r="QWL4" s="19"/>
      <c r="QWM4" s="19"/>
      <c r="QWN4" s="19"/>
      <c r="QWO4" s="19"/>
      <c r="QWP4" s="19"/>
      <c r="QWQ4" s="19"/>
      <c r="QWR4" s="19"/>
      <c r="QWS4" s="19"/>
      <c r="QWT4" s="19"/>
      <c r="QWU4" s="19"/>
      <c r="QWV4" s="19"/>
      <c r="QWW4" s="19"/>
      <c r="QWX4" s="19"/>
      <c r="QWY4" s="19"/>
      <c r="QWZ4" s="19"/>
      <c r="QXA4" s="19"/>
      <c r="QXB4" s="19"/>
      <c r="QXC4" s="19"/>
      <c r="QXD4" s="19"/>
      <c r="QXE4" s="19"/>
      <c r="QXF4" s="19"/>
      <c r="QXG4" s="19"/>
      <c r="QXH4" s="19"/>
      <c r="QXI4" s="19"/>
      <c r="QXJ4" s="19"/>
      <c r="QXK4" s="19"/>
      <c r="QXL4" s="19"/>
      <c r="QXM4" s="19"/>
      <c r="QXN4" s="19"/>
      <c r="QXO4" s="19"/>
      <c r="QXP4" s="19"/>
      <c r="QXQ4" s="19"/>
      <c r="QXR4" s="19"/>
      <c r="QXS4" s="19"/>
      <c r="QXT4" s="19"/>
      <c r="QXU4" s="19"/>
      <c r="QXV4" s="19"/>
      <c r="QXW4" s="19"/>
      <c r="QXX4" s="19"/>
      <c r="QXY4" s="19"/>
      <c r="QXZ4" s="19"/>
      <c r="QYA4" s="19"/>
      <c r="QYB4" s="19"/>
      <c r="QYC4" s="19"/>
      <c r="QYD4" s="19"/>
      <c r="QYE4" s="19"/>
      <c r="QYF4" s="19"/>
      <c r="QYG4" s="19"/>
      <c r="QYH4" s="19"/>
      <c r="QYI4" s="19"/>
      <c r="QYJ4" s="19"/>
      <c r="QYK4" s="19"/>
      <c r="QYL4" s="19"/>
      <c r="QYM4" s="19"/>
      <c r="QYN4" s="19"/>
      <c r="QYO4" s="19"/>
      <c r="QYP4" s="19"/>
      <c r="QYQ4" s="19"/>
      <c r="QYR4" s="19"/>
      <c r="QYS4" s="19"/>
      <c r="QYT4" s="19"/>
      <c r="QYU4" s="19"/>
      <c r="QYV4" s="19"/>
      <c r="QYW4" s="19"/>
      <c r="QYX4" s="19"/>
      <c r="QYY4" s="19"/>
      <c r="QYZ4" s="19"/>
      <c r="QZA4" s="19"/>
      <c r="QZB4" s="19"/>
      <c r="QZC4" s="19"/>
      <c r="QZD4" s="19"/>
      <c r="QZE4" s="19"/>
      <c r="QZF4" s="19"/>
      <c r="QZG4" s="19"/>
      <c r="QZH4" s="19"/>
      <c r="QZI4" s="19"/>
      <c r="QZJ4" s="19"/>
      <c r="QZK4" s="19"/>
      <c r="QZL4" s="19"/>
      <c r="QZM4" s="19"/>
      <c r="QZN4" s="19"/>
      <c r="QZO4" s="19"/>
      <c r="QZP4" s="19"/>
      <c r="QZQ4" s="19"/>
      <c r="QZR4" s="19"/>
      <c r="QZS4" s="19"/>
      <c r="QZT4" s="19"/>
      <c r="QZU4" s="19"/>
      <c r="QZV4" s="19"/>
      <c r="QZW4" s="19"/>
      <c r="QZX4" s="19"/>
      <c r="QZY4" s="19"/>
      <c r="QZZ4" s="19"/>
      <c r="RAA4" s="19"/>
      <c r="RAB4" s="19"/>
      <c r="RAC4" s="19"/>
      <c r="RAD4" s="19"/>
      <c r="RAE4" s="19"/>
      <c r="RAF4" s="19"/>
      <c r="RAG4" s="19"/>
      <c r="RAH4" s="19"/>
      <c r="RAI4" s="19"/>
      <c r="RAJ4" s="19"/>
      <c r="RAK4" s="19"/>
      <c r="RAL4" s="19"/>
      <c r="RAM4" s="19"/>
      <c r="RAN4" s="19"/>
      <c r="RAO4" s="19"/>
      <c r="RAP4" s="19"/>
      <c r="RAQ4" s="19"/>
      <c r="RAR4" s="19"/>
      <c r="RAS4" s="19"/>
      <c r="RAT4" s="19"/>
      <c r="RAU4" s="19"/>
      <c r="RAV4" s="19"/>
      <c r="RAW4" s="19"/>
      <c r="RAX4" s="19"/>
      <c r="RAY4" s="19"/>
      <c r="RAZ4" s="19"/>
      <c r="RBA4" s="19"/>
      <c r="RBB4" s="19"/>
      <c r="RBC4" s="19"/>
      <c r="RBD4" s="19"/>
      <c r="RBE4" s="19"/>
      <c r="RBF4" s="19"/>
      <c r="RBG4" s="19"/>
      <c r="RBH4" s="19"/>
      <c r="RBI4" s="19"/>
      <c r="RBJ4" s="19"/>
      <c r="RBK4" s="19"/>
      <c r="RBL4" s="19"/>
      <c r="RBM4" s="19"/>
      <c r="RBN4" s="19"/>
      <c r="RBO4" s="19"/>
      <c r="RBP4" s="19"/>
      <c r="RBQ4" s="19"/>
      <c r="RBR4" s="19"/>
      <c r="RBS4" s="19"/>
      <c r="RBT4" s="19"/>
      <c r="RBU4" s="19"/>
      <c r="RBV4" s="19"/>
      <c r="RBW4" s="19"/>
      <c r="RBX4" s="19"/>
      <c r="RBY4" s="19"/>
      <c r="RBZ4" s="19"/>
      <c r="RCA4" s="19"/>
      <c r="RCB4" s="19"/>
      <c r="RCC4" s="19"/>
      <c r="RCD4" s="19"/>
      <c r="RCE4" s="19"/>
      <c r="RCF4" s="19"/>
      <c r="RCG4" s="19"/>
      <c r="RCH4" s="19"/>
      <c r="RCI4" s="19"/>
      <c r="RCJ4" s="19"/>
      <c r="RCK4" s="19"/>
      <c r="RCL4" s="19"/>
      <c r="RCM4" s="19"/>
      <c r="RCN4" s="19"/>
      <c r="RCO4" s="19"/>
      <c r="RCP4" s="19"/>
      <c r="RCQ4" s="19"/>
      <c r="RCR4" s="19"/>
      <c r="RCS4" s="19"/>
      <c r="RCT4" s="19"/>
      <c r="RCU4" s="19"/>
      <c r="RCV4" s="19"/>
      <c r="RCW4" s="19"/>
      <c r="RCX4" s="19"/>
      <c r="RCY4" s="19"/>
      <c r="RCZ4" s="19"/>
      <c r="RDA4" s="19"/>
      <c r="RDB4" s="19"/>
      <c r="RDC4" s="19"/>
      <c r="RDD4" s="19"/>
      <c r="RDE4" s="19"/>
      <c r="RDF4" s="19"/>
      <c r="RDG4" s="19"/>
      <c r="RDH4" s="19"/>
      <c r="RDI4" s="19"/>
      <c r="RDJ4" s="19"/>
      <c r="RDK4" s="19"/>
      <c r="RDL4" s="19"/>
      <c r="RDM4" s="19"/>
      <c r="RDN4" s="19"/>
      <c r="RDO4" s="19"/>
      <c r="RDP4" s="19"/>
      <c r="RDQ4" s="19"/>
      <c r="RDR4" s="19"/>
      <c r="RDS4" s="19"/>
      <c r="RDT4" s="19"/>
      <c r="RDU4" s="19"/>
      <c r="RDV4" s="19"/>
      <c r="RDW4" s="19"/>
      <c r="RDX4" s="19"/>
      <c r="RDY4" s="19"/>
      <c r="RDZ4" s="19"/>
      <c r="REA4" s="19"/>
      <c r="REB4" s="19"/>
      <c r="REC4" s="19"/>
      <c r="RED4" s="19"/>
      <c r="REE4" s="19"/>
      <c r="REF4" s="19"/>
      <c r="REG4" s="19"/>
      <c r="REH4" s="19"/>
      <c r="REI4" s="19"/>
      <c r="REJ4" s="19"/>
      <c r="REK4" s="19"/>
      <c r="REL4" s="19"/>
      <c r="REM4" s="19"/>
      <c r="REN4" s="19"/>
      <c r="REO4" s="19"/>
      <c r="REP4" s="19"/>
      <c r="REQ4" s="19"/>
      <c r="RER4" s="19"/>
      <c r="RES4" s="19"/>
      <c r="RET4" s="19"/>
      <c r="REU4" s="19"/>
      <c r="REV4" s="19"/>
      <c r="REW4" s="19"/>
      <c r="REX4" s="19"/>
      <c r="REY4" s="19"/>
      <c r="REZ4" s="19"/>
      <c r="RFA4" s="19"/>
      <c r="RFB4" s="19"/>
      <c r="RFC4" s="19"/>
      <c r="RFD4" s="19"/>
      <c r="RFE4" s="19"/>
      <c r="RFF4" s="19"/>
      <c r="RFG4" s="19"/>
      <c r="RFH4" s="19"/>
      <c r="RFI4" s="19"/>
      <c r="RFJ4" s="19"/>
      <c r="RFK4" s="19"/>
      <c r="RFL4" s="19"/>
      <c r="RFM4" s="19"/>
      <c r="RFN4" s="19"/>
      <c r="RFO4" s="19"/>
      <c r="RFP4" s="19"/>
      <c r="RFQ4" s="19"/>
      <c r="RFR4" s="19"/>
      <c r="RFS4" s="19"/>
      <c r="RFT4" s="19"/>
      <c r="RFU4" s="19"/>
      <c r="RFV4" s="19"/>
      <c r="RFW4" s="19"/>
      <c r="RFX4" s="19"/>
      <c r="RFY4" s="19"/>
      <c r="RFZ4" s="19"/>
      <c r="RGA4" s="19"/>
      <c r="RGB4" s="19"/>
      <c r="RGC4" s="19"/>
      <c r="RGD4" s="19"/>
      <c r="RGE4" s="19"/>
      <c r="RGF4" s="19"/>
      <c r="RGG4" s="19"/>
      <c r="RGH4" s="19"/>
      <c r="RGI4" s="19"/>
      <c r="RGJ4" s="19"/>
      <c r="RGK4" s="19"/>
      <c r="RGL4" s="19"/>
      <c r="RGM4" s="19"/>
      <c r="RGN4" s="19"/>
      <c r="RGO4" s="19"/>
      <c r="RGP4" s="19"/>
      <c r="RGQ4" s="19"/>
      <c r="RGR4" s="19"/>
      <c r="RGS4" s="19"/>
      <c r="RGT4" s="19"/>
      <c r="RGU4" s="19"/>
      <c r="RGV4" s="19"/>
      <c r="RGW4" s="19"/>
      <c r="RGX4" s="19"/>
      <c r="RGY4" s="19"/>
      <c r="RGZ4" s="19"/>
      <c r="RHA4" s="19"/>
      <c r="RHB4" s="19"/>
      <c r="RHC4" s="19"/>
      <c r="RHD4" s="19"/>
      <c r="RHE4" s="19"/>
      <c r="RHF4" s="19"/>
      <c r="RHG4" s="19"/>
      <c r="RHH4" s="19"/>
      <c r="RHI4" s="19"/>
      <c r="RHJ4" s="19"/>
      <c r="RHK4" s="19"/>
      <c r="RHL4" s="19"/>
      <c r="RHM4" s="19"/>
      <c r="RHN4" s="19"/>
      <c r="RHO4" s="19"/>
      <c r="RHP4" s="19"/>
      <c r="RHQ4" s="19"/>
      <c r="RHR4" s="19"/>
      <c r="RHS4" s="19"/>
      <c r="RHT4" s="19"/>
      <c r="RHU4" s="19"/>
      <c r="RHV4" s="19"/>
      <c r="RHW4" s="19"/>
      <c r="RHX4" s="19"/>
      <c r="RHY4" s="19"/>
      <c r="RHZ4" s="19"/>
      <c r="RIA4" s="19"/>
      <c r="RIB4" s="19"/>
      <c r="RIC4" s="19"/>
      <c r="RID4" s="19"/>
      <c r="RIE4" s="19"/>
      <c r="RIF4" s="19"/>
      <c r="RIG4" s="19"/>
      <c r="RIH4" s="19"/>
      <c r="RII4" s="19"/>
      <c r="RIJ4" s="19"/>
      <c r="RIK4" s="19"/>
      <c r="RIL4" s="19"/>
      <c r="RIM4" s="19"/>
      <c r="RIN4" s="19"/>
      <c r="RIO4" s="19"/>
      <c r="RIP4" s="19"/>
      <c r="RIQ4" s="19"/>
      <c r="RIR4" s="19"/>
      <c r="RIS4" s="19"/>
      <c r="RIT4" s="19"/>
      <c r="RIU4" s="19"/>
      <c r="RIV4" s="19"/>
      <c r="RIW4" s="19"/>
      <c r="RIX4" s="19"/>
      <c r="RIY4" s="19"/>
      <c r="RIZ4" s="19"/>
      <c r="RJA4" s="19"/>
      <c r="RJB4" s="19"/>
      <c r="RJC4" s="19"/>
      <c r="RJD4" s="19"/>
      <c r="RJE4" s="19"/>
      <c r="RJF4" s="19"/>
      <c r="RJG4" s="19"/>
      <c r="RJH4" s="19"/>
      <c r="RJI4" s="19"/>
      <c r="RJJ4" s="19"/>
      <c r="RJK4" s="19"/>
      <c r="RJL4" s="19"/>
      <c r="RJM4" s="19"/>
      <c r="RJN4" s="19"/>
      <c r="RJO4" s="19"/>
      <c r="RJP4" s="19"/>
      <c r="RJQ4" s="19"/>
      <c r="RJR4" s="19"/>
      <c r="RJS4" s="19"/>
      <c r="RJT4" s="19"/>
      <c r="RJU4" s="19"/>
      <c r="RJV4" s="19"/>
      <c r="RJW4" s="19"/>
      <c r="RJX4" s="19"/>
      <c r="RJY4" s="19"/>
      <c r="RJZ4" s="19"/>
      <c r="RKA4" s="19"/>
      <c r="RKB4" s="19"/>
      <c r="RKC4" s="19"/>
      <c r="RKD4" s="19"/>
      <c r="RKE4" s="19"/>
      <c r="RKF4" s="19"/>
      <c r="RKG4" s="19"/>
      <c r="RKH4" s="19"/>
      <c r="RKI4" s="19"/>
      <c r="RKJ4" s="19"/>
      <c r="RKK4" s="19"/>
      <c r="RKL4" s="19"/>
      <c r="RKM4" s="19"/>
      <c r="RKN4" s="19"/>
      <c r="RKO4" s="19"/>
      <c r="RKP4" s="19"/>
      <c r="RKQ4" s="19"/>
      <c r="RKR4" s="19"/>
      <c r="RKS4" s="19"/>
      <c r="RKT4" s="19"/>
      <c r="RKU4" s="19"/>
      <c r="RKV4" s="19"/>
      <c r="RKW4" s="19"/>
      <c r="RKX4" s="19"/>
      <c r="RKY4" s="19"/>
      <c r="RKZ4" s="19"/>
      <c r="RLA4" s="19"/>
      <c r="RLB4" s="19"/>
      <c r="RLC4" s="19"/>
      <c r="RLD4" s="19"/>
      <c r="RLE4" s="19"/>
      <c r="RLF4" s="19"/>
      <c r="RLG4" s="19"/>
      <c r="RLH4" s="19"/>
      <c r="RLI4" s="19"/>
      <c r="RLJ4" s="19"/>
      <c r="RLK4" s="19"/>
      <c r="RLL4" s="19"/>
      <c r="RLM4" s="19"/>
      <c r="RLN4" s="19"/>
      <c r="RLO4" s="19"/>
      <c r="RLP4" s="19"/>
      <c r="RLQ4" s="19"/>
      <c r="RLR4" s="19"/>
      <c r="RLS4" s="19"/>
      <c r="RLT4" s="19"/>
      <c r="RLU4" s="19"/>
      <c r="RLV4" s="19"/>
      <c r="RLW4" s="19"/>
      <c r="RLX4" s="19"/>
      <c r="RLY4" s="19"/>
      <c r="RLZ4" s="19"/>
      <c r="RMA4" s="19"/>
      <c r="RMB4" s="19"/>
      <c r="RMC4" s="19"/>
      <c r="RMD4" s="19"/>
      <c r="RME4" s="19"/>
      <c r="RMF4" s="19"/>
      <c r="RMG4" s="19"/>
      <c r="RMH4" s="19"/>
      <c r="RMI4" s="19"/>
      <c r="RMJ4" s="19"/>
      <c r="RMK4" s="19"/>
      <c r="RML4" s="19"/>
      <c r="RMM4" s="19"/>
      <c r="RMN4" s="19"/>
      <c r="RMO4" s="19"/>
      <c r="RMP4" s="19"/>
      <c r="RMQ4" s="19"/>
      <c r="RMR4" s="19"/>
      <c r="RMS4" s="19"/>
      <c r="RMT4" s="19"/>
      <c r="RMU4" s="19"/>
      <c r="RMV4" s="19"/>
      <c r="RMW4" s="19"/>
      <c r="RMX4" s="19"/>
      <c r="RMY4" s="19"/>
      <c r="RMZ4" s="19"/>
      <c r="RNA4" s="19"/>
      <c r="RNB4" s="19"/>
      <c r="RNC4" s="19"/>
      <c r="RND4" s="19"/>
      <c r="RNE4" s="19"/>
      <c r="RNF4" s="19"/>
      <c r="RNG4" s="19"/>
      <c r="RNH4" s="19"/>
      <c r="RNI4" s="19"/>
      <c r="RNJ4" s="19"/>
      <c r="RNK4" s="19"/>
      <c r="RNL4" s="19"/>
      <c r="RNM4" s="19"/>
      <c r="RNN4" s="19"/>
      <c r="RNO4" s="19"/>
      <c r="RNP4" s="19"/>
      <c r="RNQ4" s="19"/>
      <c r="RNR4" s="19"/>
      <c r="RNS4" s="19"/>
      <c r="RNT4" s="19"/>
      <c r="RNU4" s="19"/>
      <c r="RNV4" s="19"/>
      <c r="RNW4" s="19"/>
      <c r="RNX4" s="19"/>
      <c r="RNY4" s="19"/>
      <c r="RNZ4" s="19"/>
      <c r="ROA4" s="19"/>
      <c r="ROB4" s="19"/>
      <c r="ROC4" s="19"/>
      <c r="ROD4" s="19"/>
      <c r="ROE4" s="19"/>
      <c r="ROF4" s="19"/>
      <c r="ROG4" s="19"/>
      <c r="ROH4" s="19"/>
      <c r="ROI4" s="19"/>
      <c r="ROJ4" s="19"/>
      <c r="ROK4" s="19"/>
      <c r="ROL4" s="19"/>
      <c r="ROM4" s="19"/>
      <c r="RON4" s="19"/>
      <c r="ROO4" s="19"/>
      <c r="ROP4" s="19"/>
      <c r="ROQ4" s="19"/>
      <c r="ROR4" s="19"/>
      <c r="ROS4" s="19"/>
      <c r="ROT4" s="19"/>
      <c r="ROU4" s="19"/>
      <c r="ROV4" s="19"/>
      <c r="ROW4" s="19"/>
      <c r="ROX4" s="19"/>
      <c r="ROY4" s="19"/>
      <c r="ROZ4" s="19"/>
      <c r="RPA4" s="19"/>
      <c r="RPB4" s="19"/>
      <c r="RPC4" s="19"/>
      <c r="RPD4" s="19"/>
      <c r="RPE4" s="19"/>
      <c r="RPF4" s="19"/>
      <c r="RPG4" s="19"/>
      <c r="RPH4" s="19"/>
      <c r="RPI4" s="19"/>
      <c r="RPJ4" s="19"/>
      <c r="RPK4" s="19"/>
      <c r="RPL4" s="19"/>
      <c r="RPM4" s="19"/>
      <c r="RPN4" s="19"/>
      <c r="RPO4" s="19"/>
      <c r="RPP4" s="19"/>
      <c r="RPQ4" s="19"/>
      <c r="RPR4" s="19"/>
      <c r="RPS4" s="19"/>
      <c r="RPT4" s="19"/>
      <c r="RPU4" s="19"/>
      <c r="RPV4" s="19"/>
      <c r="RPW4" s="19"/>
      <c r="RPX4" s="19"/>
      <c r="RPY4" s="19"/>
      <c r="RPZ4" s="19"/>
      <c r="RQA4" s="19"/>
      <c r="RQB4" s="19"/>
      <c r="RQC4" s="19"/>
      <c r="RQD4" s="19"/>
      <c r="RQE4" s="19"/>
      <c r="RQF4" s="19"/>
      <c r="RQG4" s="19"/>
      <c r="RQH4" s="19"/>
      <c r="RQI4" s="19"/>
      <c r="RQJ4" s="19"/>
      <c r="RQK4" s="19"/>
      <c r="RQL4" s="19"/>
      <c r="RQM4" s="19"/>
      <c r="RQN4" s="19"/>
      <c r="RQO4" s="19"/>
      <c r="RQP4" s="19"/>
      <c r="RQQ4" s="19"/>
      <c r="RQR4" s="19"/>
      <c r="RQS4" s="19"/>
      <c r="RQT4" s="19"/>
      <c r="RQU4" s="19"/>
      <c r="RQV4" s="19"/>
      <c r="RQW4" s="19"/>
      <c r="RQX4" s="19"/>
      <c r="RQY4" s="19"/>
      <c r="RQZ4" s="19"/>
      <c r="RRA4" s="19"/>
      <c r="RRB4" s="19"/>
      <c r="RRC4" s="19"/>
      <c r="RRD4" s="19"/>
      <c r="RRE4" s="19"/>
      <c r="RRF4" s="19"/>
      <c r="RRG4" s="19"/>
      <c r="RRH4" s="19"/>
      <c r="RRI4" s="19"/>
      <c r="RRJ4" s="19"/>
      <c r="RRK4" s="19"/>
      <c r="RRL4" s="19"/>
      <c r="RRM4" s="19"/>
      <c r="RRN4" s="19"/>
      <c r="RRO4" s="19"/>
      <c r="RRP4" s="19"/>
      <c r="RRQ4" s="19"/>
      <c r="RRR4" s="19"/>
      <c r="RRS4" s="19"/>
      <c r="RRT4" s="19"/>
      <c r="RRU4" s="19"/>
      <c r="RRV4" s="19"/>
      <c r="RRW4" s="19"/>
      <c r="RRX4" s="19"/>
      <c r="RRY4" s="19"/>
      <c r="RRZ4" s="19"/>
      <c r="RSA4" s="19"/>
      <c r="RSB4" s="19"/>
      <c r="RSC4" s="19"/>
      <c r="RSD4" s="19"/>
      <c r="RSE4" s="19"/>
      <c r="RSF4" s="19"/>
      <c r="RSG4" s="19"/>
      <c r="RSH4" s="19"/>
      <c r="RSI4" s="19"/>
      <c r="RSJ4" s="19"/>
      <c r="RSK4" s="19"/>
      <c r="RSL4" s="19"/>
      <c r="RSM4" s="19"/>
      <c r="RSN4" s="19"/>
      <c r="RSO4" s="19"/>
      <c r="RSP4" s="19"/>
      <c r="RSQ4" s="19"/>
      <c r="RSR4" s="19"/>
      <c r="RSS4" s="19"/>
      <c r="RST4" s="19"/>
      <c r="RSU4" s="19"/>
      <c r="RSV4" s="19"/>
      <c r="RSW4" s="19"/>
      <c r="RSX4" s="19"/>
      <c r="RSY4" s="19"/>
      <c r="RSZ4" s="19"/>
      <c r="RTA4" s="19"/>
      <c r="RTB4" s="19"/>
      <c r="RTC4" s="19"/>
      <c r="RTD4" s="19"/>
      <c r="RTE4" s="19"/>
      <c r="RTF4" s="19"/>
      <c r="RTG4" s="19"/>
      <c r="RTH4" s="19"/>
      <c r="RTI4" s="19"/>
      <c r="RTJ4" s="19"/>
      <c r="RTK4" s="19"/>
      <c r="RTL4" s="19"/>
      <c r="RTM4" s="19"/>
      <c r="RTN4" s="19"/>
      <c r="RTO4" s="19"/>
      <c r="RTP4" s="19"/>
      <c r="RTQ4" s="19"/>
      <c r="RTR4" s="19"/>
      <c r="RTS4" s="19"/>
      <c r="RTT4" s="19"/>
      <c r="RTU4" s="19"/>
      <c r="RTV4" s="19"/>
      <c r="RTW4" s="19"/>
      <c r="RTX4" s="19"/>
      <c r="RTY4" s="19"/>
      <c r="RTZ4" s="19"/>
      <c r="RUA4" s="19"/>
      <c r="RUB4" s="19"/>
      <c r="RUC4" s="19"/>
      <c r="RUD4" s="19"/>
      <c r="RUE4" s="19"/>
      <c r="RUF4" s="19"/>
      <c r="RUG4" s="19"/>
      <c r="RUH4" s="19"/>
      <c r="RUI4" s="19"/>
      <c r="RUJ4" s="19"/>
      <c r="RUK4" s="19"/>
      <c r="RUL4" s="19"/>
      <c r="RUM4" s="19"/>
      <c r="RUN4" s="19"/>
      <c r="RUO4" s="19"/>
      <c r="RUP4" s="19"/>
      <c r="RUQ4" s="19"/>
      <c r="RUR4" s="19"/>
      <c r="RUS4" s="19"/>
      <c r="RUT4" s="19"/>
      <c r="RUU4" s="19"/>
      <c r="RUV4" s="19"/>
      <c r="RUW4" s="19"/>
      <c r="RUX4" s="19"/>
      <c r="RUY4" s="19"/>
      <c r="RUZ4" s="19"/>
      <c r="RVA4" s="19"/>
      <c r="RVB4" s="19"/>
      <c r="RVC4" s="19"/>
      <c r="RVD4" s="19"/>
      <c r="RVE4" s="19"/>
      <c r="RVF4" s="19"/>
      <c r="RVG4" s="19"/>
      <c r="RVH4" s="19"/>
      <c r="RVI4" s="19"/>
      <c r="RVJ4" s="19"/>
      <c r="RVK4" s="19"/>
      <c r="RVL4" s="19"/>
      <c r="RVM4" s="19"/>
      <c r="RVN4" s="19"/>
      <c r="RVO4" s="19"/>
      <c r="RVP4" s="19"/>
      <c r="RVQ4" s="19"/>
      <c r="RVR4" s="19"/>
      <c r="RVS4" s="19"/>
      <c r="RVT4" s="19"/>
      <c r="RVU4" s="19"/>
      <c r="RVV4" s="19"/>
      <c r="RVW4" s="19"/>
      <c r="RVX4" s="19"/>
      <c r="RVY4" s="19"/>
      <c r="RVZ4" s="19"/>
      <c r="RWA4" s="19"/>
      <c r="RWB4" s="19"/>
      <c r="RWC4" s="19"/>
      <c r="RWD4" s="19"/>
      <c r="RWE4" s="19"/>
      <c r="RWF4" s="19"/>
      <c r="RWG4" s="19"/>
      <c r="RWH4" s="19"/>
      <c r="RWI4" s="19"/>
      <c r="RWJ4" s="19"/>
      <c r="RWK4" s="19"/>
      <c r="RWL4" s="19"/>
      <c r="RWM4" s="19"/>
      <c r="RWN4" s="19"/>
      <c r="RWO4" s="19"/>
      <c r="RWP4" s="19"/>
      <c r="RWQ4" s="19"/>
      <c r="RWR4" s="19"/>
      <c r="RWS4" s="19"/>
      <c r="RWT4" s="19"/>
      <c r="RWU4" s="19"/>
      <c r="RWV4" s="19"/>
      <c r="RWW4" s="19"/>
      <c r="RWX4" s="19"/>
      <c r="RWY4" s="19"/>
      <c r="RWZ4" s="19"/>
      <c r="RXA4" s="19"/>
      <c r="RXB4" s="19"/>
      <c r="RXC4" s="19"/>
      <c r="RXD4" s="19"/>
      <c r="RXE4" s="19"/>
      <c r="RXF4" s="19"/>
      <c r="RXG4" s="19"/>
      <c r="RXH4" s="19"/>
      <c r="RXI4" s="19"/>
      <c r="RXJ4" s="19"/>
      <c r="RXK4" s="19"/>
      <c r="RXL4" s="19"/>
      <c r="RXM4" s="19"/>
      <c r="RXN4" s="19"/>
      <c r="RXO4" s="19"/>
      <c r="RXP4" s="19"/>
      <c r="RXQ4" s="19"/>
      <c r="RXR4" s="19"/>
      <c r="RXS4" s="19"/>
      <c r="RXT4" s="19"/>
      <c r="RXU4" s="19"/>
      <c r="RXV4" s="19"/>
      <c r="RXW4" s="19"/>
      <c r="RXX4" s="19"/>
      <c r="RXY4" s="19"/>
      <c r="RXZ4" s="19"/>
      <c r="RYA4" s="19"/>
      <c r="RYB4" s="19"/>
      <c r="RYC4" s="19"/>
      <c r="RYD4" s="19"/>
      <c r="RYE4" s="19"/>
      <c r="RYF4" s="19"/>
      <c r="RYG4" s="19"/>
      <c r="RYH4" s="19"/>
      <c r="RYI4" s="19"/>
      <c r="RYJ4" s="19"/>
      <c r="RYK4" s="19"/>
      <c r="RYL4" s="19"/>
      <c r="RYM4" s="19"/>
      <c r="RYN4" s="19"/>
      <c r="RYO4" s="19"/>
      <c r="RYP4" s="19"/>
      <c r="RYQ4" s="19"/>
      <c r="RYR4" s="19"/>
      <c r="RYS4" s="19"/>
      <c r="RYT4" s="19"/>
      <c r="RYU4" s="19"/>
      <c r="RYV4" s="19"/>
      <c r="RYW4" s="19"/>
      <c r="RYX4" s="19"/>
      <c r="RYY4" s="19"/>
      <c r="RYZ4" s="19"/>
      <c r="RZA4" s="19"/>
      <c r="RZB4" s="19"/>
      <c r="RZC4" s="19"/>
      <c r="RZD4" s="19"/>
      <c r="RZE4" s="19"/>
      <c r="RZF4" s="19"/>
      <c r="RZG4" s="19"/>
      <c r="RZH4" s="19"/>
      <c r="RZI4" s="19"/>
      <c r="RZJ4" s="19"/>
      <c r="RZK4" s="19"/>
      <c r="RZL4" s="19"/>
      <c r="RZM4" s="19"/>
      <c r="RZN4" s="19"/>
      <c r="RZO4" s="19"/>
      <c r="RZP4" s="19"/>
      <c r="RZQ4" s="19"/>
      <c r="RZR4" s="19"/>
      <c r="RZS4" s="19"/>
      <c r="RZT4" s="19"/>
      <c r="RZU4" s="19"/>
      <c r="RZV4" s="19"/>
      <c r="RZW4" s="19"/>
      <c r="RZX4" s="19"/>
      <c r="RZY4" s="19"/>
      <c r="RZZ4" s="19"/>
      <c r="SAA4" s="19"/>
      <c r="SAB4" s="19"/>
      <c r="SAC4" s="19"/>
      <c r="SAD4" s="19"/>
      <c r="SAE4" s="19"/>
      <c r="SAF4" s="19"/>
      <c r="SAG4" s="19"/>
      <c r="SAH4" s="19"/>
      <c r="SAI4" s="19"/>
      <c r="SAJ4" s="19"/>
      <c r="SAK4" s="19"/>
      <c r="SAL4" s="19"/>
      <c r="SAM4" s="19"/>
      <c r="SAN4" s="19"/>
      <c r="SAO4" s="19"/>
      <c r="SAP4" s="19"/>
      <c r="SAQ4" s="19"/>
      <c r="SAR4" s="19"/>
      <c r="SAS4" s="19"/>
      <c r="SAT4" s="19"/>
      <c r="SAU4" s="19"/>
      <c r="SAV4" s="19"/>
      <c r="SAW4" s="19"/>
      <c r="SAX4" s="19"/>
      <c r="SAY4" s="19"/>
      <c r="SAZ4" s="19"/>
      <c r="SBA4" s="19"/>
      <c r="SBB4" s="19"/>
      <c r="SBC4" s="19"/>
      <c r="SBD4" s="19"/>
      <c r="SBE4" s="19"/>
      <c r="SBF4" s="19"/>
      <c r="SBG4" s="19"/>
      <c r="SBH4" s="19"/>
      <c r="SBI4" s="19"/>
      <c r="SBJ4" s="19"/>
      <c r="SBK4" s="19"/>
      <c r="SBL4" s="19"/>
      <c r="SBM4" s="19"/>
      <c r="SBN4" s="19"/>
      <c r="SBO4" s="19"/>
      <c r="SBP4" s="19"/>
      <c r="SBQ4" s="19"/>
      <c r="SBR4" s="19"/>
      <c r="SBS4" s="19"/>
      <c r="SBT4" s="19"/>
      <c r="SBU4" s="19"/>
      <c r="SBV4" s="19"/>
      <c r="SBW4" s="19"/>
      <c r="SBX4" s="19"/>
      <c r="SBY4" s="19"/>
      <c r="SBZ4" s="19"/>
      <c r="SCA4" s="19"/>
      <c r="SCB4" s="19"/>
      <c r="SCC4" s="19"/>
      <c r="SCD4" s="19"/>
      <c r="SCE4" s="19"/>
      <c r="SCF4" s="19"/>
      <c r="SCG4" s="19"/>
      <c r="SCH4" s="19"/>
      <c r="SCI4" s="19"/>
      <c r="SCJ4" s="19"/>
      <c r="SCK4" s="19"/>
      <c r="SCL4" s="19"/>
      <c r="SCM4" s="19"/>
      <c r="SCN4" s="19"/>
      <c r="SCO4" s="19"/>
      <c r="SCP4" s="19"/>
      <c r="SCQ4" s="19"/>
      <c r="SCR4" s="19"/>
      <c r="SCS4" s="19"/>
      <c r="SCT4" s="19"/>
      <c r="SCU4" s="19"/>
      <c r="SCV4" s="19"/>
      <c r="SCW4" s="19"/>
      <c r="SCX4" s="19"/>
      <c r="SCY4" s="19"/>
      <c r="SCZ4" s="19"/>
      <c r="SDA4" s="19"/>
      <c r="SDB4" s="19"/>
      <c r="SDC4" s="19"/>
      <c r="SDD4" s="19"/>
      <c r="SDE4" s="19"/>
      <c r="SDF4" s="19"/>
      <c r="SDG4" s="19"/>
      <c r="SDH4" s="19"/>
      <c r="SDI4" s="19"/>
      <c r="SDJ4" s="19"/>
      <c r="SDK4" s="19"/>
      <c r="SDL4" s="19"/>
      <c r="SDM4" s="19"/>
      <c r="SDN4" s="19"/>
      <c r="SDO4" s="19"/>
      <c r="SDP4" s="19"/>
      <c r="SDQ4" s="19"/>
      <c r="SDR4" s="19"/>
      <c r="SDS4" s="19"/>
      <c r="SDT4" s="19"/>
      <c r="SDU4" s="19"/>
      <c r="SDV4" s="19"/>
      <c r="SDW4" s="19"/>
      <c r="SDX4" s="19"/>
      <c r="SDY4" s="19"/>
      <c r="SDZ4" s="19"/>
      <c r="SEA4" s="19"/>
      <c r="SEB4" s="19"/>
      <c r="SEC4" s="19"/>
      <c r="SED4" s="19"/>
      <c r="SEE4" s="19"/>
      <c r="SEF4" s="19"/>
      <c r="SEG4" s="19"/>
      <c r="SEH4" s="19"/>
      <c r="SEI4" s="19"/>
      <c r="SEJ4" s="19"/>
      <c r="SEK4" s="19"/>
      <c r="SEL4" s="19"/>
      <c r="SEM4" s="19"/>
      <c r="SEN4" s="19"/>
      <c r="SEO4" s="19"/>
      <c r="SEP4" s="19"/>
      <c r="SEQ4" s="19"/>
      <c r="SER4" s="19"/>
      <c r="SES4" s="19"/>
      <c r="SET4" s="19"/>
      <c r="SEU4" s="19"/>
      <c r="SEV4" s="19"/>
      <c r="SEW4" s="19"/>
      <c r="SEX4" s="19"/>
      <c r="SEY4" s="19"/>
      <c r="SEZ4" s="19"/>
      <c r="SFA4" s="19"/>
      <c r="SFB4" s="19"/>
      <c r="SFC4" s="19"/>
      <c r="SFD4" s="19"/>
      <c r="SFE4" s="19"/>
      <c r="SFF4" s="19"/>
      <c r="SFG4" s="19"/>
      <c r="SFH4" s="19"/>
      <c r="SFI4" s="19"/>
      <c r="SFJ4" s="19"/>
      <c r="SFK4" s="19"/>
      <c r="SFL4" s="19"/>
      <c r="SFM4" s="19"/>
      <c r="SFN4" s="19"/>
      <c r="SFO4" s="19"/>
      <c r="SFP4" s="19"/>
      <c r="SFQ4" s="19"/>
      <c r="SFR4" s="19"/>
      <c r="SFS4" s="19"/>
      <c r="SFT4" s="19"/>
      <c r="SFU4" s="19"/>
      <c r="SFV4" s="19"/>
      <c r="SFW4" s="19"/>
      <c r="SFX4" s="19"/>
      <c r="SFY4" s="19"/>
      <c r="SFZ4" s="19"/>
      <c r="SGA4" s="19"/>
      <c r="SGB4" s="19"/>
      <c r="SGC4" s="19"/>
      <c r="SGD4" s="19"/>
      <c r="SGE4" s="19"/>
      <c r="SGF4" s="19"/>
      <c r="SGG4" s="19"/>
      <c r="SGH4" s="19"/>
      <c r="SGI4" s="19"/>
      <c r="SGJ4" s="19"/>
      <c r="SGK4" s="19"/>
      <c r="SGL4" s="19"/>
      <c r="SGM4" s="19"/>
      <c r="SGN4" s="19"/>
      <c r="SGO4" s="19"/>
      <c r="SGP4" s="19"/>
      <c r="SGQ4" s="19"/>
      <c r="SGR4" s="19"/>
      <c r="SGS4" s="19"/>
      <c r="SGT4" s="19"/>
      <c r="SGU4" s="19"/>
      <c r="SGV4" s="19"/>
      <c r="SGW4" s="19"/>
      <c r="SGX4" s="19"/>
      <c r="SGY4" s="19"/>
      <c r="SGZ4" s="19"/>
      <c r="SHA4" s="19"/>
      <c r="SHB4" s="19"/>
      <c r="SHC4" s="19"/>
      <c r="SHD4" s="19"/>
      <c r="SHE4" s="19"/>
      <c r="SHF4" s="19"/>
      <c r="SHG4" s="19"/>
      <c r="SHH4" s="19"/>
      <c r="SHI4" s="19"/>
      <c r="SHJ4" s="19"/>
      <c r="SHK4" s="19"/>
      <c r="SHL4" s="19"/>
      <c r="SHM4" s="19"/>
      <c r="SHN4" s="19"/>
      <c r="SHO4" s="19"/>
      <c r="SHP4" s="19"/>
      <c r="SHQ4" s="19"/>
      <c r="SHR4" s="19"/>
      <c r="SHS4" s="19"/>
      <c r="SHT4" s="19"/>
      <c r="SHU4" s="19"/>
      <c r="SHV4" s="19"/>
      <c r="SHW4" s="19"/>
      <c r="SHX4" s="19"/>
      <c r="SHY4" s="19"/>
      <c r="SHZ4" s="19"/>
      <c r="SIA4" s="19"/>
      <c r="SIB4" s="19"/>
      <c r="SIC4" s="19"/>
      <c r="SID4" s="19"/>
      <c r="SIE4" s="19"/>
      <c r="SIF4" s="19"/>
      <c r="SIG4" s="19"/>
      <c r="SIH4" s="19"/>
      <c r="SII4" s="19"/>
      <c r="SIJ4" s="19"/>
      <c r="SIK4" s="19"/>
      <c r="SIL4" s="19"/>
      <c r="SIM4" s="19"/>
      <c r="SIN4" s="19"/>
      <c r="SIO4" s="19"/>
      <c r="SIP4" s="19"/>
      <c r="SIQ4" s="19"/>
      <c r="SIR4" s="19"/>
      <c r="SIS4" s="19"/>
      <c r="SIT4" s="19"/>
      <c r="SIU4" s="19"/>
      <c r="SIV4" s="19"/>
      <c r="SIW4" s="19"/>
      <c r="SIX4" s="19"/>
      <c r="SIY4" s="19"/>
      <c r="SIZ4" s="19"/>
      <c r="SJA4" s="19"/>
      <c r="SJB4" s="19"/>
      <c r="SJC4" s="19"/>
      <c r="SJD4" s="19"/>
      <c r="SJE4" s="19"/>
      <c r="SJF4" s="19"/>
      <c r="SJG4" s="19"/>
      <c r="SJH4" s="19"/>
      <c r="SJI4" s="19"/>
      <c r="SJJ4" s="19"/>
      <c r="SJK4" s="19"/>
      <c r="SJL4" s="19"/>
      <c r="SJM4" s="19"/>
      <c r="SJN4" s="19"/>
      <c r="SJO4" s="19"/>
      <c r="SJP4" s="19"/>
      <c r="SJQ4" s="19"/>
      <c r="SJR4" s="19"/>
      <c r="SJS4" s="19"/>
      <c r="SJT4" s="19"/>
      <c r="SJU4" s="19"/>
      <c r="SJV4" s="19"/>
      <c r="SJW4" s="19"/>
      <c r="SJX4" s="19"/>
      <c r="SJY4" s="19"/>
      <c r="SJZ4" s="19"/>
      <c r="SKA4" s="19"/>
      <c r="SKB4" s="19"/>
      <c r="SKC4" s="19"/>
      <c r="SKD4" s="19"/>
      <c r="SKE4" s="19"/>
      <c r="SKF4" s="19"/>
      <c r="SKG4" s="19"/>
      <c r="SKH4" s="19"/>
      <c r="SKI4" s="19"/>
      <c r="SKJ4" s="19"/>
      <c r="SKK4" s="19"/>
      <c r="SKL4" s="19"/>
      <c r="SKM4" s="19"/>
      <c r="SKN4" s="19"/>
      <c r="SKO4" s="19"/>
      <c r="SKP4" s="19"/>
      <c r="SKQ4" s="19"/>
      <c r="SKR4" s="19"/>
      <c r="SKS4" s="19"/>
      <c r="SKT4" s="19"/>
      <c r="SKU4" s="19"/>
      <c r="SKV4" s="19"/>
      <c r="SKW4" s="19"/>
      <c r="SKX4" s="19"/>
      <c r="SKY4" s="19"/>
      <c r="SKZ4" s="19"/>
      <c r="SLA4" s="19"/>
      <c r="SLB4" s="19"/>
      <c r="SLC4" s="19"/>
      <c r="SLD4" s="19"/>
      <c r="SLE4" s="19"/>
      <c r="SLF4" s="19"/>
      <c r="SLG4" s="19"/>
      <c r="SLH4" s="19"/>
      <c r="SLI4" s="19"/>
      <c r="SLJ4" s="19"/>
      <c r="SLK4" s="19"/>
      <c r="SLL4" s="19"/>
      <c r="SLM4" s="19"/>
      <c r="SLN4" s="19"/>
      <c r="SLO4" s="19"/>
      <c r="SLP4" s="19"/>
      <c r="SLQ4" s="19"/>
      <c r="SLR4" s="19"/>
      <c r="SLS4" s="19"/>
      <c r="SLT4" s="19"/>
      <c r="SLU4" s="19"/>
      <c r="SLV4" s="19"/>
      <c r="SLW4" s="19"/>
      <c r="SLX4" s="19"/>
      <c r="SLY4" s="19"/>
      <c r="SLZ4" s="19"/>
      <c r="SMA4" s="19"/>
      <c r="SMB4" s="19"/>
      <c r="SMC4" s="19"/>
      <c r="SMD4" s="19"/>
      <c r="SME4" s="19"/>
      <c r="SMF4" s="19"/>
      <c r="SMG4" s="19"/>
      <c r="SMH4" s="19"/>
      <c r="SMI4" s="19"/>
      <c r="SMJ4" s="19"/>
      <c r="SMK4" s="19"/>
      <c r="SML4" s="19"/>
      <c r="SMM4" s="19"/>
      <c r="SMN4" s="19"/>
      <c r="SMO4" s="19"/>
      <c r="SMP4" s="19"/>
      <c r="SMQ4" s="19"/>
      <c r="SMR4" s="19"/>
      <c r="SMS4" s="19"/>
      <c r="SMT4" s="19"/>
      <c r="SMU4" s="19"/>
      <c r="SMV4" s="19"/>
      <c r="SMW4" s="19"/>
      <c r="SMX4" s="19"/>
      <c r="SMY4" s="19"/>
      <c r="SMZ4" s="19"/>
      <c r="SNA4" s="19"/>
      <c r="SNB4" s="19"/>
      <c r="SNC4" s="19"/>
      <c r="SND4" s="19"/>
      <c r="SNE4" s="19"/>
      <c r="SNF4" s="19"/>
      <c r="SNG4" s="19"/>
      <c r="SNH4" s="19"/>
      <c r="SNI4" s="19"/>
      <c r="SNJ4" s="19"/>
      <c r="SNK4" s="19"/>
      <c r="SNL4" s="19"/>
      <c r="SNM4" s="19"/>
      <c r="SNN4" s="19"/>
      <c r="SNO4" s="19"/>
      <c r="SNP4" s="19"/>
      <c r="SNQ4" s="19"/>
      <c r="SNR4" s="19"/>
      <c r="SNS4" s="19"/>
      <c r="SNT4" s="19"/>
      <c r="SNU4" s="19"/>
      <c r="SNV4" s="19"/>
      <c r="SNW4" s="19"/>
      <c r="SNX4" s="19"/>
      <c r="SNY4" s="19"/>
      <c r="SNZ4" s="19"/>
      <c r="SOA4" s="19"/>
      <c r="SOB4" s="19"/>
      <c r="SOC4" s="19"/>
      <c r="SOD4" s="19"/>
      <c r="SOE4" s="19"/>
      <c r="SOF4" s="19"/>
      <c r="SOG4" s="19"/>
      <c r="SOH4" s="19"/>
      <c r="SOI4" s="19"/>
      <c r="SOJ4" s="19"/>
      <c r="SOK4" s="19"/>
      <c r="SOL4" s="19"/>
      <c r="SOM4" s="19"/>
      <c r="SON4" s="19"/>
      <c r="SOO4" s="19"/>
      <c r="SOP4" s="19"/>
      <c r="SOQ4" s="19"/>
      <c r="SOR4" s="19"/>
      <c r="SOS4" s="19"/>
      <c r="SOT4" s="19"/>
      <c r="SOU4" s="19"/>
      <c r="SOV4" s="19"/>
      <c r="SOW4" s="19"/>
      <c r="SOX4" s="19"/>
      <c r="SOY4" s="19"/>
      <c r="SOZ4" s="19"/>
      <c r="SPA4" s="19"/>
      <c r="SPB4" s="19"/>
      <c r="SPC4" s="19"/>
      <c r="SPD4" s="19"/>
      <c r="SPE4" s="19"/>
      <c r="SPF4" s="19"/>
      <c r="SPG4" s="19"/>
      <c r="SPH4" s="19"/>
      <c r="SPI4" s="19"/>
      <c r="SPJ4" s="19"/>
      <c r="SPK4" s="19"/>
      <c r="SPL4" s="19"/>
      <c r="SPM4" s="19"/>
      <c r="SPN4" s="19"/>
      <c r="SPO4" s="19"/>
      <c r="SPP4" s="19"/>
      <c r="SPQ4" s="19"/>
      <c r="SPR4" s="19"/>
      <c r="SPS4" s="19"/>
      <c r="SPT4" s="19"/>
      <c r="SPU4" s="19"/>
      <c r="SPV4" s="19"/>
      <c r="SPW4" s="19"/>
      <c r="SPX4" s="19"/>
      <c r="SPY4" s="19"/>
      <c r="SPZ4" s="19"/>
      <c r="SQA4" s="19"/>
      <c r="SQB4" s="19"/>
      <c r="SQC4" s="19"/>
      <c r="SQD4" s="19"/>
      <c r="SQE4" s="19"/>
      <c r="SQF4" s="19"/>
      <c r="SQG4" s="19"/>
      <c r="SQH4" s="19"/>
      <c r="SQI4" s="19"/>
      <c r="SQJ4" s="19"/>
      <c r="SQK4" s="19"/>
      <c r="SQL4" s="19"/>
      <c r="SQM4" s="19"/>
      <c r="SQN4" s="19"/>
      <c r="SQO4" s="19"/>
      <c r="SQP4" s="19"/>
      <c r="SQQ4" s="19"/>
      <c r="SQR4" s="19"/>
      <c r="SQS4" s="19"/>
      <c r="SQT4" s="19"/>
      <c r="SQU4" s="19"/>
      <c r="SQV4" s="19"/>
      <c r="SQW4" s="19"/>
      <c r="SQX4" s="19"/>
      <c r="SQY4" s="19"/>
      <c r="SQZ4" s="19"/>
      <c r="SRA4" s="19"/>
      <c r="SRB4" s="19"/>
      <c r="SRC4" s="19"/>
      <c r="SRD4" s="19"/>
      <c r="SRE4" s="19"/>
      <c r="SRF4" s="19"/>
      <c r="SRG4" s="19"/>
      <c r="SRH4" s="19"/>
      <c r="SRI4" s="19"/>
      <c r="SRJ4" s="19"/>
      <c r="SRK4" s="19"/>
      <c r="SRL4" s="19"/>
      <c r="SRM4" s="19"/>
      <c r="SRN4" s="19"/>
      <c r="SRO4" s="19"/>
      <c r="SRP4" s="19"/>
      <c r="SRQ4" s="19"/>
      <c r="SRR4" s="19"/>
      <c r="SRS4" s="19"/>
      <c r="SRT4" s="19"/>
      <c r="SRU4" s="19"/>
      <c r="SRV4" s="19"/>
      <c r="SRW4" s="19"/>
      <c r="SRX4" s="19"/>
      <c r="SRY4" s="19"/>
      <c r="SRZ4" s="19"/>
      <c r="SSA4" s="19"/>
      <c r="SSB4" s="19"/>
      <c r="SSC4" s="19"/>
      <c r="SSD4" s="19"/>
      <c r="SSE4" s="19"/>
      <c r="SSF4" s="19"/>
      <c r="SSG4" s="19"/>
      <c r="SSH4" s="19"/>
      <c r="SSI4" s="19"/>
      <c r="SSJ4" s="19"/>
      <c r="SSK4" s="19"/>
      <c r="SSL4" s="19"/>
      <c r="SSM4" s="19"/>
      <c r="SSN4" s="19"/>
      <c r="SSO4" s="19"/>
      <c r="SSP4" s="19"/>
      <c r="SSQ4" s="19"/>
      <c r="SSR4" s="19"/>
      <c r="SSS4" s="19"/>
      <c r="SST4" s="19"/>
      <c r="SSU4" s="19"/>
      <c r="SSV4" s="19"/>
      <c r="SSW4" s="19"/>
      <c r="SSX4" s="19"/>
      <c r="SSY4" s="19"/>
      <c r="SSZ4" s="19"/>
      <c r="STA4" s="19"/>
      <c r="STB4" s="19"/>
      <c r="STC4" s="19"/>
      <c r="STD4" s="19"/>
      <c r="STE4" s="19"/>
      <c r="STF4" s="19"/>
      <c r="STG4" s="19"/>
      <c r="STH4" s="19"/>
      <c r="STI4" s="19"/>
      <c r="STJ4" s="19"/>
      <c r="STK4" s="19"/>
      <c r="STL4" s="19"/>
      <c r="STM4" s="19"/>
      <c r="STN4" s="19"/>
      <c r="STO4" s="19"/>
      <c r="STP4" s="19"/>
      <c r="STQ4" s="19"/>
      <c r="STR4" s="19"/>
      <c r="STS4" s="19"/>
      <c r="STT4" s="19"/>
      <c r="STU4" s="19"/>
      <c r="STV4" s="19"/>
      <c r="STW4" s="19"/>
      <c r="STX4" s="19"/>
      <c r="STY4" s="19"/>
      <c r="STZ4" s="19"/>
      <c r="SUA4" s="19"/>
      <c r="SUB4" s="19"/>
      <c r="SUC4" s="19"/>
      <c r="SUD4" s="19"/>
      <c r="SUE4" s="19"/>
      <c r="SUF4" s="19"/>
      <c r="SUG4" s="19"/>
      <c r="SUH4" s="19"/>
      <c r="SUI4" s="19"/>
      <c r="SUJ4" s="19"/>
      <c r="SUK4" s="19"/>
      <c r="SUL4" s="19"/>
      <c r="SUM4" s="19"/>
      <c r="SUN4" s="19"/>
      <c r="SUO4" s="19"/>
      <c r="SUP4" s="19"/>
      <c r="SUQ4" s="19"/>
      <c r="SUR4" s="19"/>
      <c r="SUS4" s="19"/>
      <c r="SUT4" s="19"/>
      <c r="SUU4" s="19"/>
      <c r="SUV4" s="19"/>
      <c r="SUW4" s="19"/>
      <c r="SUX4" s="19"/>
      <c r="SUY4" s="19"/>
      <c r="SUZ4" s="19"/>
      <c r="SVA4" s="19"/>
      <c r="SVB4" s="19"/>
      <c r="SVC4" s="19"/>
      <c r="SVD4" s="19"/>
      <c r="SVE4" s="19"/>
      <c r="SVF4" s="19"/>
      <c r="SVG4" s="19"/>
      <c r="SVH4" s="19"/>
      <c r="SVI4" s="19"/>
      <c r="SVJ4" s="19"/>
      <c r="SVK4" s="19"/>
      <c r="SVL4" s="19"/>
      <c r="SVM4" s="19"/>
      <c r="SVN4" s="19"/>
      <c r="SVO4" s="19"/>
      <c r="SVP4" s="19"/>
      <c r="SVQ4" s="19"/>
      <c r="SVR4" s="19"/>
      <c r="SVS4" s="19"/>
      <c r="SVT4" s="19"/>
      <c r="SVU4" s="19"/>
      <c r="SVV4" s="19"/>
      <c r="SVW4" s="19"/>
      <c r="SVX4" s="19"/>
      <c r="SVY4" s="19"/>
      <c r="SVZ4" s="19"/>
      <c r="SWA4" s="19"/>
      <c r="SWB4" s="19"/>
      <c r="SWC4" s="19"/>
      <c r="SWD4" s="19"/>
      <c r="SWE4" s="19"/>
      <c r="SWF4" s="19"/>
      <c r="SWG4" s="19"/>
      <c r="SWH4" s="19"/>
      <c r="SWI4" s="19"/>
      <c r="SWJ4" s="19"/>
      <c r="SWK4" s="19"/>
      <c r="SWL4" s="19"/>
      <c r="SWM4" s="19"/>
      <c r="SWN4" s="19"/>
      <c r="SWO4" s="19"/>
      <c r="SWP4" s="19"/>
      <c r="SWQ4" s="19"/>
      <c r="SWR4" s="19"/>
      <c r="SWS4" s="19"/>
      <c r="SWT4" s="19"/>
      <c r="SWU4" s="19"/>
      <c r="SWV4" s="19"/>
      <c r="SWW4" s="19"/>
      <c r="SWX4" s="19"/>
      <c r="SWY4" s="19"/>
      <c r="SWZ4" s="19"/>
      <c r="SXA4" s="19"/>
      <c r="SXB4" s="19"/>
      <c r="SXC4" s="19"/>
      <c r="SXD4" s="19"/>
      <c r="SXE4" s="19"/>
      <c r="SXF4" s="19"/>
      <c r="SXG4" s="19"/>
      <c r="SXH4" s="19"/>
      <c r="SXI4" s="19"/>
      <c r="SXJ4" s="19"/>
      <c r="SXK4" s="19"/>
      <c r="SXL4" s="19"/>
      <c r="SXM4" s="19"/>
      <c r="SXN4" s="19"/>
      <c r="SXO4" s="19"/>
      <c r="SXP4" s="19"/>
      <c r="SXQ4" s="19"/>
      <c r="SXR4" s="19"/>
      <c r="SXS4" s="19"/>
      <c r="SXT4" s="19"/>
      <c r="SXU4" s="19"/>
      <c r="SXV4" s="19"/>
      <c r="SXW4" s="19"/>
      <c r="SXX4" s="19"/>
      <c r="SXY4" s="19"/>
      <c r="SXZ4" s="19"/>
      <c r="SYA4" s="19"/>
      <c r="SYB4" s="19"/>
      <c r="SYC4" s="19"/>
      <c r="SYD4" s="19"/>
      <c r="SYE4" s="19"/>
      <c r="SYF4" s="19"/>
      <c r="SYG4" s="19"/>
      <c r="SYH4" s="19"/>
      <c r="SYI4" s="19"/>
      <c r="SYJ4" s="19"/>
      <c r="SYK4" s="19"/>
      <c r="SYL4" s="19"/>
      <c r="SYM4" s="19"/>
      <c r="SYN4" s="19"/>
      <c r="SYO4" s="19"/>
      <c r="SYP4" s="19"/>
      <c r="SYQ4" s="19"/>
      <c r="SYR4" s="19"/>
      <c r="SYS4" s="19"/>
      <c r="SYT4" s="19"/>
      <c r="SYU4" s="19"/>
      <c r="SYV4" s="19"/>
      <c r="SYW4" s="19"/>
      <c r="SYX4" s="19"/>
      <c r="SYY4" s="19"/>
      <c r="SYZ4" s="19"/>
      <c r="SZA4" s="19"/>
      <c r="SZB4" s="19"/>
      <c r="SZC4" s="19"/>
      <c r="SZD4" s="19"/>
      <c r="SZE4" s="19"/>
      <c r="SZF4" s="19"/>
      <c r="SZG4" s="19"/>
      <c r="SZH4" s="19"/>
      <c r="SZI4" s="19"/>
      <c r="SZJ4" s="19"/>
      <c r="SZK4" s="19"/>
      <c r="SZL4" s="19"/>
      <c r="SZM4" s="19"/>
      <c r="SZN4" s="19"/>
      <c r="SZO4" s="19"/>
      <c r="SZP4" s="19"/>
      <c r="SZQ4" s="19"/>
      <c r="SZR4" s="19"/>
      <c r="SZS4" s="19"/>
      <c r="SZT4" s="19"/>
      <c r="SZU4" s="19"/>
      <c r="SZV4" s="19"/>
      <c r="SZW4" s="19"/>
      <c r="SZX4" s="19"/>
      <c r="SZY4" s="19"/>
      <c r="SZZ4" s="19"/>
      <c r="TAA4" s="19"/>
      <c r="TAB4" s="19"/>
      <c r="TAC4" s="19"/>
      <c r="TAD4" s="19"/>
      <c r="TAE4" s="19"/>
      <c r="TAF4" s="19"/>
      <c r="TAG4" s="19"/>
      <c r="TAH4" s="19"/>
      <c r="TAI4" s="19"/>
      <c r="TAJ4" s="19"/>
      <c r="TAK4" s="19"/>
      <c r="TAL4" s="19"/>
      <c r="TAM4" s="19"/>
      <c r="TAN4" s="19"/>
      <c r="TAO4" s="19"/>
      <c r="TAP4" s="19"/>
      <c r="TAQ4" s="19"/>
      <c r="TAR4" s="19"/>
      <c r="TAS4" s="19"/>
      <c r="TAT4" s="19"/>
      <c r="TAU4" s="19"/>
      <c r="TAV4" s="19"/>
      <c r="TAW4" s="19"/>
      <c r="TAX4" s="19"/>
      <c r="TAY4" s="19"/>
      <c r="TAZ4" s="19"/>
      <c r="TBA4" s="19"/>
      <c r="TBB4" s="19"/>
      <c r="TBC4" s="19"/>
      <c r="TBD4" s="19"/>
      <c r="TBE4" s="19"/>
      <c r="TBF4" s="19"/>
      <c r="TBG4" s="19"/>
      <c r="TBH4" s="19"/>
      <c r="TBI4" s="19"/>
      <c r="TBJ4" s="19"/>
      <c r="TBK4" s="19"/>
      <c r="TBL4" s="19"/>
      <c r="TBM4" s="19"/>
      <c r="TBN4" s="19"/>
      <c r="TBO4" s="19"/>
      <c r="TBP4" s="19"/>
      <c r="TBQ4" s="19"/>
      <c r="TBR4" s="19"/>
      <c r="TBS4" s="19"/>
      <c r="TBT4" s="19"/>
      <c r="TBU4" s="19"/>
      <c r="TBV4" s="19"/>
      <c r="TBW4" s="19"/>
      <c r="TBX4" s="19"/>
      <c r="TBY4" s="19"/>
      <c r="TBZ4" s="19"/>
      <c r="TCA4" s="19"/>
      <c r="TCB4" s="19"/>
      <c r="TCC4" s="19"/>
      <c r="TCD4" s="19"/>
      <c r="TCE4" s="19"/>
      <c r="TCF4" s="19"/>
      <c r="TCG4" s="19"/>
      <c r="TCH4" s="19"/>
      <c r="TCI4" s="19"/>
      <c r="TCJ4" s="19"/>
      <c r="TCK4" s="19"/>
      <c r="TCL4" s="19"/>
      <c r="TCM4" s="19"/>
      <c r="TCN4" s="19"/>
      <c r="TCO4" s="19"/>
      <c r="TCP4" s="19"/>
      <c r="TCQ4" s="19"/>
      <c r="TCR4" s="19"/>
      <c r="TCS4" s="19"/>
      <c r="TCT4" s="19"/>
      <c r="TCU4" s="19"/>
      <c r="TCV4" s="19"/>
      <c r="TCW4" s="19"/>
      <c r="TCX4" s="19"/>
      <c r="TCY4" s="19"/>
      <c r="TCZ4" s="19"/>
      <c r="TDA4" s="19"/>
      <c r="TDB4" s="19"/>
      <c r="TDC4" s="19"/>
      <c r="TDD4" s="19"/>
      <c r="TDE4" s="19"/>
      <c r="TDF4" s="19"/>
      <c r="TDG4" s="19"/>
      <c r="TDH4" s="19"/>
      <c r="TDI4" s="19"/>
      <c r="TDJ4" s="19"/>
      <c r="TDK4" s="19"/>
      <c r="TDL4" s="19"/>
      <c r="TDM4" s="19"/>
      <c r="TDN4" s="19"/>
      <c r="TDO4" s="19"/>
      <c r="TDP4" s="19"/>
      <c r="TDQ4" s="19"/>
      <c r="TDR4" s="19"/>
      <c r="TDS4" s="19"/>
      <c r="TDT4" s="19"/>
      <c r="TDU4" s="19"/>
      <c r="TDV4" s="19"/>
      <c r="TDW4" s="19"/>
      <c r="TDX4" s="19"/>
      <c r="TDY4" s="19"/>
      <c r="TDZ4" s="19"/>
      <c r="TEA4" s="19"/>
      <c r="TEB4" s="19"/>
      <c r="TEC4" s="19"/>
      <c r="TED4" s="19"/>
      <c r="TEE4" s="19"/>
      <c r="TEF4" s="19"/>
      <c r="TEG4" s="19"/>
      <c r="TEH4" s="19"/>
      <c r="TEI4" s="19"/>
      <c r="TEJ4" s="19"/>
      <c r="TEK4" s="19"/>
      <c r="TEL4" s="19"/>
      <c r="TEM4" s="19"/>
      <c r="TEN4" s="19"/>
      <c r="TEO4" s="19"/>
      <c r="TEP4" s="19"/>
      <c r="TEQ4" s="19"/>
      <c r="TER4" s="19"/>
      <c r="TES4" s="19"/>
      <c r="TET4" s="19"/>
      <c r="TEU4" s="19"/>
      <c r="TEV4" s="19"/>
      <c r="TEW4" s="19"/>
      <c r="TEX4" s="19"/>
      <c r="TEY4" s="19"/>
      <c r="TEZ4" s="19"/>
      <c r="TFA4" s="19"/>
      <c r="TFB4" s="19"/>
      <c r="TFC4" s="19"/>
      <c r="TFD4" s="19"/>
      <c r="TFE4" s="19"/>
      <c r="TFF4" s="19"/>
      <c r="TFG4" s="19"/>
      <c r="TFH4" s="19"/>
      <c r="TFI4" s="19"/>
      <c r="TFJ4" s="19"/>
      <c r="TFK4" s="19"/>
      <c r="TFL4" s="19"/>
      <c r="TFM4" s="19"/>
      <c r="TFN4" s="19"/>
      <c r="TFO4" s="19"/>
      <c r="TFP4" s="19"/>
      <c r="TFQ4" s="19"/>
      <c r="TFR4" s="19"/>
      <c r="TFS4" s="19"/>
      <c r="TFT4" s="19"/>
      <c r="TFU4" s="19"/>
      <c r="TFV4" s="19"/>
      <c r="TFW4" s="19"/>
      <c r="TFX4" s="19"/>
      <c r="TFY4" s="19"/>
      <c r="TFZ4" s="19"/>
      <c r="TGA4" s="19"/>
      <c r="TGB4" s="19"/>
      <c r="TGC4" s="19"/>
      <c r="TGD4" s="19"/>
      <c r="TGE4" s="19"/>
      <c r="TGF4" s="19"/>
      <c r="TGG4" s="19"/>
      <c r="TGH4" s="19"/>
      <c r="TGI4" s="19"/>
      <c r="TGJ4" s="19"/>
      <c r="TGK4" s="19"/>
      <c r="TGL4" s="19"/>
      <c r="TGM4" s="19"/>
      <c r="TGN4" s="19"/>
      <c r="TGO4" s="19"/>
      <c r="TGP4" s="19"/>
      <c r="TGQ4" s="19"/>
      <c r="TGR4" s="19"/>
      <c r="TGS4" s="19"/>
      <c r="TGT4" s="19"/>
      <c r="TGU4" s="19"/>
      <c r="TGV4" s="19"/>
      <c r="TGW4" s="19"/>
      <c r="TGX4" s="19"/>
      <c r="TGY4" s="19"/>
      <c r="TGZ4" s="19"/>
      <c r="THA4" s="19"/>
      <c r="THB4" s="19"/>
      <c r="THC4" s="19"/>
      <c r="THD4" s="19"/>
      <c r="THE4" s="19"/>
      <c r="THF4" s="19"/>
      <c r="THG4" s="19"/>
      <c r="THH4" s="19"/>
      <c r="THI4" s="19"/>
      <c r="THJ4" s="19"/>
      <c r="THK4" s="19"/>
      <c r="THL4" s="19"/>
      <c r="THM4" s="19"/>
      <c r="THN4" s="19"/>
      <c r="THO4" s="19"/>
      <c r="THP4" s="19"/>
      <c r="THQ4" s="19"/>
      <c r="THR4" s="19"/>
      <c r="THS4" s="19"/>
      <c r="THT4" s="19"/>
      <c r="THU4" s="19"/>
      <c r="THV4" s="19"/>
      <c r="THW4" s="19"/>
      <c r="THX4" s="19"/>
      <c r="THY4" s="19"/>
      <c r="THZ4" s="19"/>
      <c r="TIA4" s="19"/>
      <c r="TIB4" s="19"/>
      <c r="TIC4" s="19"/>
      <c r="TID4" s="19"/>
      <c r="TIE4" s="19"/>
      <c r="TIF4" s="19"/>
      <c r="TIG4" s="19"/>
      <c r="TIH4" s="19"/>
      <c r="TII4" s="19"/>
      <c r="TIJ4" s="19"/>
      <c r="TIK4" s="19"/>
      <c r="TIL4" s="19"/>
      <c r="TIM4" s="19"/>
      <c r="TIN4" s="19"/>
      <c r="TIO4" s="19"/>
      <c r="TIP4" s="19"/>
      <c r="TIQ4" s="19"/>
      <c r="TIR4" s="19"/>
      <c r="TIS4" s="19"/>
      <c r="TIT4" s="19"/>
      <c r="TIU4" s="19"/>
      <c r="TIV4" s="19"/>
      <c r="TIW4" s="19"/>
      <c r="TIX4" s="19"/>
      <c r="TIY4" s="19"/>
      <c r="TIZ4" s="19"/>
      <c r="TJA4" s="19"/>
      <c r="TJB4" s="19"/>
      <c r="TJC4" s="19"/>
      <c r="TJD4" s="19"/>
      <c r="TJE4" s="19"/>
      <c r="TJF4" s="19"/>
      <c r="TJG4" s="19"/>
      <c r="TJH4" s="19"/>
      <c r="TJI4" s="19"/>
      <c r="TJJ4" s="19"/>
      <c r="TJK4" s="19"/>
      <c r="TJL4" s="19"/>
      <c r="TJM4" s="19"/>
      <c r="TJN4" s="19"/>
      <c r="TJO4" s="19"/>
      <c r="TJP4" s="19"/>
      <c r="TJQ4" s="19"/>
      <c r="TJR4" s="19"/>
      <c r="TJS4" s="19"/>
      <c r="TJT4" s="19"/>
      <c r="TJU4" s="19"/>
      <c r="TJV4" s="19"/>
      <c r="TJW4" s="19"/>
      <c r="TJX4" s="19"/>
      <c r="TJY4" s="19"/>
      <c r="TJZ4" s="19"/>
      <c r="TKA4" s="19"/>
      <c r="TKB4" s="19"/>
      <c r="TKC4" s="19"/>
      <c r="TKD4" s="19"/>
      <c r="TKE4" s="19"/>
      <c r="TKF4" s="19"/>
      <c r="TKG4" s="19"/>
      <c r="TKH4" s="19"/>
      <c r="TKI4" s="19"/>
      <c r="TKJ4" s="19"/>
      <c r="TKK4" s="19"/>
      <c r="TKL4" s="19"/>
      <c r="TKM4" s="19"/>
      <c r="TKN4" s="19"/>
      <c r="TKO4" s="19"/>
      <c r="TKP4" s="19"/>
      <c r="TKQ4" s="19"/>
      <c r="TKR4" s="19"/>
      <c r="TKS4" s="19"/>
      <c r="TKT4" s="19"/>
      <c r="TKU4" s="19"/>
      <c r="TKV4" s="19"/>
      <c r="TKW4" s="19"/>
      <c r="TKX4" s="19"/>
      <c r="TKY4" s="19"/>
      <c r="TKZ4" s="19"/>
      <c r="TLA4" s="19"/>
      <c r="TLB4" s="19"/>
      <c r="TLC4" s="19"/>
      <c r="TLD4" s="19"/>
      <c r="TLE4" s="19"/>
      <c r="TLF4" s="19"/>
      <c r="TLG4" s="19"/>
      <c r="TLH4" s="19"/>
      <c r="TLI4" s="19"/>
      <c r="TLJ4" s="19"/>
      <c r="TLK4" s="19"/>
      <c r="TLL4" s="19"/>
      <c r="TLM4" s="19"/>
      <c r="TLN4" s="19"/>
      <c r="TLO4" s="19"/>
      <c r="TLP4" s="19"/>
      <c r="TLQ4" s="19"/>
      <c r="TLR4" s="19"/>
      <c r="TLS4" s="19"/>
      <c r="TLT4" s="19"/>
      <c r="TLU4" s="19"/>
      <c r="TLV4" s="19"/>
      <c r="TLW4" s="19"/>
      <c r="TLX4" s="19"/>
      <c r="TLY4" s="19"/>
      <c r="TLZ4" s="19"/>
      <c r="TMA4" s="19"/>
      <c r="TMB4" s="19"/>
      <c r="TMC4" s="19"/>
      <c r="TMD4" s="19"/>
      <c r="TME4" s="19"/>
      <c r="TMF4" s="19"/>
      <c r="TMG4" s="19"/>
      <c r="TMH4" s="19"/>
      <c r="TMI4" s="19"/>
      <c r="TMJ4" s="19"/>
      <c r="TMK4" s="19"/>
      <c r="TML4" s="19"/>
      <c r="TMM4" s="19"/>
      <c r="TMN4" s="19"/>
      <c r="TMO4" s="19"/>
      <c r="TMP4" s="19"/>
      <c r="TMQ4" s="19"/>
      <c r="TMR4" s="19"/>
      <c r="TMS4" s="19"/>
      <c r="TMT4" s="19"/>
      <c r="TMU4" s="19"/>
      <c r="TMV4" s="19"/>
      <c r="TMW4" s="19"/>
      <c r="TMX4" s="19"/>
      <c r="TMY4" s="19"/>
      <c r="TMZ4" s="19"/>
      <c r="TNA4" s="19"/>
      <c r="TNB4" s="19"/>
      <c r="TNC4" s="19"/>
      <c r="TND4" s="19"/>
      <c r="TNE4" s="19"/>
      <c r="TNF4" s="19"/>
      <c r="TNG4" s="19"/>
      <c r="TNH4" s="19"/>
      <c r="TNI4" s="19"/>
      <c r="TNJ4" s="19"/>
      <c r="TNK4" s="19"/>
      <c r="TNL4" s="19"/>
      <c r="TNM4" s="19"/>
      <c r="TNN4" s="19"/>
      <c r="TNO4" s="19"/>
      <c r="TNP4" s="19"/>
      <c r="TNQ4" s="19"/>
      <c r="TNR4" s="19"/>
      <c r="TNS4" s="19"/>
      <c r="TNT4" s="19"/>
      <c r="TNU4" s="19"/>
      <c r="TNV4" s="19"/>
      <c r="TNW4" s="19"/>
      <c r="TNX4" s="19"/>
      <c r="TNY4" s="19"/>
      <c r="TNZ4" s="19"/>
      <c r="TOA4" s="19"/>
      <c r="TOB4" s="19"/>
      <c r="TOC4" s="19"/>
      <c r="TOD4" s="19"/>
      <c r="TOE4" s="19"/>
      <c r="TOF4" s="19"/>
      <c r="TOG4" s="19"/>
      <c r="TOH4" s="19"/>
      <c r="TOI4" s="19"/>
      <c r="TOJ4" s="19"/>
      <c r="TOK4" s="19"/>
      <c r="TOL4" s="19"/>
      <c r="TOM4" s="19"/>
      <c r="TON4" s="19"/>
      <c r="TOO4" s="19"/>
      <c r="TOP4" s="19"/>
      <c r="TOQ4" s="19"/>
      <c r="TOR4" s="19"/>
      <c r="TOS4" s="19"/>
      <c r="TOT4" s="19"/>
      <c r="TOU4" s="19"/>
      <c r="TOV4" s="19"/>
      <c r="TOW4" s="19"/>
      <c r="TOX4" s="19"/>
      <c r="TOY4" s="19"/>
      <c r="TOZ4" s="19"/>
      <c r="TPA4" s="19"/>
      <c r="TPB4" s="19"/>
      <c r="TPC4" s="19"/>
      <c r="TPD4" s="19"/>
      <c r="TPE4" s="19"/>
      <c r="TPF4" s="19"/>
      <c r="TPG4" s="19"/>
      <c r="TPH4" s="19"/>
      <c r="TPI4" s="19"/>
      <c r="TPJ4" s="19"/>
      <c r="TPK4" s="19"/>
      <c r="TPL4" s="19"/>
      <c r="TPM4" s="19"/>
      <c r="TPN4" s="19"/>
      <c r="TPO4" s="19"/>
      <c r="TPP4" s="19"/>
      <c r="TPQ4" s="19"/>
      <c r="TPR4" s="19"/>
      <c r="TPS4" s="19"/>
      <c r="TPT4" s="19"/>
      <c r="TPU4" s="19"/>
      <c r="TPV4" s="19"/>
      <c r="TPW4" s="19"/>
      <c r="TPX4" s="19"/>
      <c r="TPY4" s="19"/>
      <c r="TPZ4" s="19"/>
      <c r="TQA4" s="19"/>
      <c r="TQB4" s="19"/>
      <c r="TQC4" s="19"/>
      <c r="TQD4" s="19"/>
      <c r="TQE4" s="19"/>
      <c r="TQF4" s="19"/>
      <c r="TQG4" s="19"/>
      <c r="TQH4" s="19"/>
      <c r="TQI4" s="19"/>
      <c r="TQJ4" s="19"/>
      <c r="TQK4" s="19"/>
      <c r="TQL4" s="19"/>
      <c r="TQM4" s="19"/>
      <c r="TQN4" s="19"/>
      <c r="TQO4" s="19"/>
      <c r="TQP4" s="19"/>
      <c r="TQQ4" s="19"/>
      <c r="TQR4" s="19"/>
      <c r="TQS4" s="19"/>
      <c r="TQT4" s="19"/>
      <c r="TQU4" s="19"/>
      <c r="TQV4" s="19"/>
      <c r="TQW4" s="19"/>
      <c r="TQX4" s="19"/>
      <c r="TQY4" s="19"/>
      <c r="TQZ4" s="19"/>
      <c r="TRA4" s="19"/>
      <c r="TRB4" s="19"/>
      <c r="TRC4" s="19"/>
      <c r="TRD4" s="19"/>
      <c r="TRE4" s="19"/>
      <c r="TRF4" s="19"/>
      <c r="TRG4" s="19"/>
      <c r="TRH4" s="19"/>
      <c r="TRI4" s="19"/>
      <c r="TRJ4" s="19"/>
      <c r="TRK4" s="19"/>
      <c r="TRL4" s="19"/>
      <c r="TRM4" s="19"/>
      <c r="TRN4" s="19"/>
      <c r="TRO4" s="19"/>
      <c r="TRP4" s="19"/>
      <c r="TRQ4" s="19"/>
      <c r="TRR4" s="19"/>
      <c r="TRS4" s="19"/>
      <c r="TRT4" s="19"/>
      <c r="TRU4" s="19"/>
      <c r="TRV4" s="19"/>
      <c r="TRW4" s="19"/>
      <c r="TRX4" s="19"/>
      <c r="TRY4" s="19"/>
      <c r="TRZ4" s="19"/>
      <c r="TSA4" s="19"/>
      <c r="TSB4" s="19"/>
      <c r="TSC4" s="19"/>
      <c r="TSD4" s="19"/>
      <c r="TSE4" s="19"/>
      <c r="TSF4" s="19"/>
      <c r="TSG4" s="19"/>
      <c r="TSH4" s="19"/>
      <c r="TSI4" s="19"/>
      <c r="TSJ4" s="19"/>
      <c r="TSK4" s="19"/>
      <c r="TSL4" s="19"/>
      <c r="TSM4" s="19"/>
      <c r="TSN4" s="19"/>
      <c r="TSO4" s="19"/>
      <c r="TSP4" s="19"/>
      <c r="TSQ4" s="19"/>
      <c r="TSR4" s="19"/>
      <c r="TSS4" s="19"/>
      <c r="TST4" s="19"/>
      <c r="TSU4" s="19"/>
      <c r="TSV4" s="19"/>
      <c r="TSW4" s="19"/>
      <c r="TSX4" s="19"/>
      <c r="TSY4" s="19"/>
      <c r="TSZ4" s="19"/>
      <c r="TTA4" s="19"/>
      <c r="TTB4" s="19"/>
      <c r="TTC4" s="19"/>
      <c r="TTD4" s="19"/>
      <c r="TTE4" s="19"/>
      <c r="TTF4" s="19"/>
      <c r="TTG4" s="19"/>
      <c r="TTH4" s="19"/>
      <c r="TTI4" s="19"/>
      <c r="TTJ4" s="19"/>
      <c r="TTK4" s="19"/>
      <c r="TTL4" s="19"/>
      <c r="TTM4" s="19"/>
      <c r="TTN4" s="19"/>
      <c r="TTO4" s="19"/>
      <c r="TTP4" s="19"/>
      <c r="TTQ4" s="19"/>
      <c r="TTR4" s="19"/>
      <c r="TTS4" s="19"/>
      <c r="TTT4" s="19"/>
      <c r="TTU4" s="19"/>
      <c r="TTV4" s="19"/>
      <c r="TTW4" s="19"/>
      <c r="TTX4" s="19"/>
      <c r="TTY4" s="19"/>
      <c r="TTZ4" s="19"/>
      <c r="TUA4" s="19"/>
      <c r="TUB4" s="19"/>
      <c r="TUC4" s="19"/>
      <c r="TUD4" s="19"/>
      <c r="TUE4" s="19"/>
      <c r="TUF4" s="19"/>
      <c r="TUG4" s="19"/>
      <c r="TUH4" s="19"/>
      <c r="TUI4" s="19"/>
      <c r="TUJ4" s="19"/>
      <c r="TUK4" s="19"/>
      <c r="TUL4" s="19"/>
      <c r="TUM4" s="19"/>
      <c r="TUN4" s="19"/>
      <c r="TUO4" s="19"/>
      <c r="TUP4" s="19"/>
      <c r="TUQ4" s="19"/>
      <c r="TUR4" s="19"/>
      <c r="TUS4" s="19"/>
      <c r="TUT4" s="19"/>
      <c r="TUU4" s="19"/>
      <c r="TUV4" s="19"/>
      <c r="TUW4" s="19"/>
      <c r="TUX4" s="19"/>
      <c r="TUY4" s="19"/>
      <c r="TUZ4" s="19"/>
      <c r="TVA4" s="19"/>
      <c r="TVB4" s="19"/>
      <c r="TVC4" s="19"/>
      <c r="TVD4" s="19"/>
      <c r="TVE4" s="19"/>
      <c r="TVF4" s="19"/>
      <c r="TVG4" s="19"/>
      <c r="TVH4" s="19"/>
      <c r="TVI4" s="19"/>
      <c r="TVJ4" s="19"/>
      <c r="TVK4" s="19"/>
      <c r="TVL4" s="19"/>
      <c r="TVM4" s="19"/>
      <c r="TVN4" s="19"/>
      <c r="TVO4" s="19"/>
      <c r="TVP4" s="19"/>
      <c r="TVQ4" s="19"/>
      <c r="TVR4" s="19"/>
      <c r="TVS4" s="19"/>
      <c r="TVT4" s="19"/>
      <c r="TVU4" s="19"/>
      <c r="TVV4" s="19"/>
      <c r="TVW4" s="19"/>
      <c r="TVX4" s="19"/>
      <c r="TVY4" s="19"/>
      <c r="TVZ4" s="19"/>
      <c r="TWA4" s="19"/>
      <c r="TWB4" s="19"/>
      <c r="TWC4" s="19"/>
      <c r="TWD4" s="19"/>
      <c r="TWE4" s="19"/>
      <c r="TWF4" s="19"/>
      <c r="TWG4" s="19"/>
      <c r="TWH4" s="19"/>
      <c r="TWI4" s="19"/>
      <c r="TWJ4" s="19"/>
      <c r="TWK4" s="19"/>
      <c r="TWL4" s="19"/>
      <c r="TWM4" s="19"/>
      <c r="TWN4" s="19"/>
      <c r="TWO4" s="19"/>
      <c r="TWP4" s="19"/>
      <c r="TWQ4" s="19"/>
      <c r="TWR4" s="19"/>
      <c r="TWS4" s="19"/>
      <c r="TWT4" s="19"/>
      <c r="TWU4" s="19"/>
      <c r="TWV4" s="19"/>
      <c r="TWW4" s="19"/>
      <c r="TWX4" s="19"/>
      <c r="TWY4" s="19"/>
      <c r="TWZ4" s="19"/>
      <c r="TXA4" s="19"/>
      <c r="TXB4" s="19"/>
      <c r="TXC4" s="19"/>
      <c r="TXD4" s="19"/>
      <c r="TXE4" s="19"/>
      <c r="TXF4" s="19"/>
      <c r="TXG4" s="19"/>
      <c r="TXH4" s="19"/>
      <c r="TXI4" s="19"/>
      <c r="TXJ4" s="19"/>
      <c r="TXK4" s="19"/>
      <c r="TXL4" s="19"/>
      <c r="TXM4" s="19"/>
      <c r="TXN4" s="19"/>
      <c r="TXO4" s="19"/>
      <c r="TXP4" s="19"/>
      <c r="TXQ4" s="19"/>
      <c r="TXR4" s="19"/>
      <c r="TXS4" s="19"/>
      <c r="TXT4" s="19"/>
      <c r="TXU4" s="19"/>
      <c r="TXV4" s="19"/>
      <c r="TXW4" s="19"/>
      <c r="TXX4" s="19"/>
      <c r="TXY4" s="19"/>
      <c r="TXZ4" s="19"/>
      <c r="TYA4" s="19"/>
      <c r="TYB4" s="19"/>
      <c r="TYC4" s="19"/>
      <c r="TYD4" s="19"/>
      <c r="TYE4" s="19"/>
      <c r="TYF4" s="19"/>
      <c r="TYG4" s="19"/>
      <c r="TYH4" s="19"/>
      <c r="TYI4" s="19"/>
      <c r="TYJ4" s="19"/>
      <c r="TYK4" s="19"/>
      <c r="TYL4" s="19"/>
      <c r="TYM4" s="19"/>
      <c r="TYN4" s="19"/>
      <c r="TYO4" s="19"/>
      <c r="TYP4" s="19"/>
      <c r="TYQ4" s="19"/>
      <c r="TYR4" s="19"/>
      <c r="TYS4" s="19"/>
      <c r="TYT4" s="19"/>
      <c r="TYU4" s="19"/>
      <c r="TYV4" s="19"/>
      <c r="TYW4" s="19"/>
      <c r="TYX4" s="19"/>
      <c r="TYY4" s="19"/>
      <c r="TYZ4" s="19"/>
      <c r="TZA4" s="19"/>
      <c r="TZB4" s="19"/>
      <c r="TZC4" s="19"/>
      <c r="TZD4" s="19"/>
      <c r="TZE4" s="19"/>
      <c r="TZF4" s="19"/>
      <c r="TZG4" s="19"/>
      <c r="TZH4" s="19"/>
      <c r="TZI4" s="19"/>
      <c r="TZJ4" s="19"/>
      <c r="TZK4" s="19"/>
      <c r="TZL4" s="19"/>
      <c r="TZM4" s="19"/>
      <c r="TZN4" s="19"/>
      <c r="TZO4" s="19"/>
      <c r="TZP4" s="19"/>
      <c r="TZQ4" s="19"/>
      <c r="TZR4" s="19"/>
      <c r="TZS4" s="19"/>
      <c r="TZT4" s="19"/>
      <c r="TZU4" s="19"/>
      <c r="TZV4" s="19"/>
      <c r="TZW4" s="19"/>
      <c r="TZX4" s="19"/>
      <c r="TZY4" s="19"/>
      <c r="TZZ4" s="19"/>
      <c r="UAA4" s="19"/>
      <c r="UAB4" s="19"/>
      <c r="UAC4" s="19"/>
      <c r="UAD4" s="19"/>
      <c r="UAE4" s="19"/>
      <c r="UAF4" s="19"/>
      <c r="UAG4" s="19"/>
      <c r="UAH4" s="19"/>
      <c r="UAI4" s="19"/>
      <c r="UAJ4" s="19"/>
      <c r="UAK4" s="19"/>
      <c r="UAL4" s="19"/>
      <c r="UAM4" s="19"/>
      <c r="UAN4" s="19"/>
      <c r="UAO4" s="19"/>
      <c r="UAP4" s="19"/>
      <c r="UAQ4" s="19"/>
      <c r="UAR4" s="19"/>
      <c r="UAS4" s="19"/>
      <c r="UAT4" s="19"/>
      <c r="UAU4" s="19"/>
      <c r="UAV4" s="19"/>
      <c r="UAW4" s="19"/>
      <c r="UAX4" s="19"/>
      <c r="UAY4" s="19"/>
      <c r="UAZ4" s="19"/>
      <c r="UBA4" s="19"/>
      <c r="UBB4" s="19"/>
      <c r="UBC4" s="19"/>
      <c r="UBD4" s="19"/>
      <c r="UBE4" s="19"/>
      <c r="UBF4" s="19"/>
      <c r="UBG4" s="19"/>
      <c r="UBH4" s="19"/>
      <c r="UBI4" s="19"/>
      <c r="UBJ4" s="19"/>
      <c r="UBK4" s="19"/>
      <c r="UBL4" s="19"/>
      <c r="UBM4" s="19"/>
      <c r="UBN4" s="19"/>
      <c r="UBO4" s="19"/>
      <c r="UBP4" s="19"/>
      <c r="UBQ4" s="19"/>
      <c r="UBR4" s="19"/>
      <c r="UBS4" s="19"/>
      <c r="UBT4" s="19"/>
      <c r="UBU4" s="19"/>
      <c r="UBV4" s="19"/>
      <c r="UBW4" s="19"/>
      <c r="UBX4" s="19"/>
      <c r="UBY4" s="19"/>
      <c r="UBZ4" s="19"/>
      <c r="UCA4" s="19"/>
      <c r="UCB4" s="19"/>
      <c r="UCC4" s="19"/>
      <c r="UCD4" s="19"/>
      <c r="UCE4" s="19"/>
      <c r="UCF4" s="19"/>
      <c r="UCG4" s="19"/>
      <c r="UCH4" s="19"/>
      <c r="UCI4" s="19"/>
      <c r="UCJ4" s="19"/>
      <c r="UCK4" s="19"/>
      <c r="UCL4" s="19"/>
      <c r="UCM4" s="19"/>
      <c r="UCN4" s="19"/>
      <c r="UCO4" s="19"/>
      <c r="UCP4" s="19"/>
      <c r="UCQ4" s="19"/>
      <c r="UCR4" s="19"/>
      <c r="UCS4" s="19"/>
      <c r="UCT4" s="19"/>
      <c r="UCU4" s="19"/>
      <c r="UCV4" s="19"/>
      <c r="UCW4" s="19"/>
      <c r="UCX4" s="19"/>
      <c r="UCY4" s="19"/>
      <c r="UCZ4" s="19"/>
      <c r="UDA4" s="19"/>
      <c r="UDB4" s="19"/>
      <c r="UDC4" s="19"/>
      <c r="UDD4" s="19"/>
      <c r="UDE4" s="19"/>
      <c r="UDF4" s="19"/>
      <c r="UDG4" s="19"/>
      <c r="UDH4" s="19"/>
      <c r="UDI4" s="19"/>
      <c r="UDJ4" s="19"/>
      <c r="UDK4" s="19"/>
      <c r="UDL4" s="19"/>
      <c r="UDM4" s="19"/>
      <c r="UDN4" s="19"/>
      <c r="UDO4" s="19"/>
      <c r="UDP4" s="19"/>
      <c r="UDQ4" s="19"/>
      <c r="UDR4" s="19"/>
      <c r="UDS4" s="19"/>
      <c r="UDT4" s="19"/>
      <c r="UDU4" s="19"/>
      <c r="UDV4" s="19"/>
      <c r="UDW4" s="19"/>
      <c r="UDX4" s="19"/>
      <c r="UDY4" s="19"/>
      <c r="UDZ4" s="19"/>
      <c r="UEA4" s="19"/>
      <c r="UEB4" s="19"/>
      <c r="UEC4" s="19"/>
      <c r="UED4" s="19"/>
      <c r="UEE4" s="19"/>
      <c r="UEF4" s="19"/>
      <c r="UEG4" s="19"/>
      <c r="UEH4" s="19"/>
      <c r="UEI4" s="19"/>
      <c r="UEJ4" s="19"/>
      <c r="UEK4" s="19"/>
      <c r="UEL4" s="19"/>
      <c r="UEM4" s="19"/>
      <c r="UEN4" s="19"/>
      <c r="UEO4" s="19"/>
      <c r="UEP4" s="19"/>
      <c r="UEQ4" s="19"/>
      <c r="UER4" s="19"/>
      <c r="UES4" s="19"/>
      <c r="UET4" s="19"/>
      <c r="UEU4" s="19"/>
      <c r="UEV4" s="19"/>
      <c r="UEW4" s="19"/>
      <c r="UEX4" s="19"/>
      <c r="UEY4" s="19"/>
      <c r="UEZ4" s="19"/>
      <c r="UFA4" s="19"/>
      <c r="UFB4" s="19"/>
      <c r="UFC4" s="19"/>
      <c r="UFD4" s="19"/>
      <c r="UFE4" s="19"/>
      <c r="UFF4" s="19"/>
      <c r="UFG4" s="19"/>
      <c r="UFH4" s="19"/>
      <c r="UFI4" s="19"/>
      <c r="UFJ4" s="19"/>
      <c r="UFK4" s="19"/>
      <c r="UFL4" s="19"/>
      <c r="UFM4" s="19"/>
      <c r="UFN4" s="19"/>
      <c r="UFO4" s="19"/>
      <c r="UFP4" s="19"/>
      <c r="UFQ4" s="19"/>
      <c r="UFR4" s="19"/>
      <c r="UFS4" s="19"/>
      <c r="UFT4" s="19"/>
      <c r="UFU4" s="19"/>
      <c r="UFV4" s="19"/>
      <c r="UFW4" s="19"/>
      <c r="UFX4" s="19"/>
      <c r="UFY4" s="19"/>
      <c r="UFZ4" s="19"/>
      <c r="UGA4" s="19"/>
      <c r="UGB4" s="19"/>
      <c r="UGC4" s="19"/>
      <c r="UGD4" s="19"/>
      <c r="UGE4" s="19"/>
      <c r="UGF4" s="19"/>
      <c r="UGG4" s="19"/>
      <c r="UGH4" s="19"/>
      <c r="UGI4" s="19"/>
      <c r="UGJ4" s="19"/>
      <c r="UGK4" s="19"/>
      <c r="UGL4" s="19"/>
      <c r="UGM4" s="19"/>
      <c r="UGN4" s="19"/>
      <c r="UGO4" s="19"/>
      <c r="UGP4" s="19"/>
      <c r="UGQ4" s="19"/>
      <c r="UGR4" s="19"/>
      <c r="UGS4" s="19"/>
      <c r="UGT4" s="19"/>
      <c r="UGU4" s="19"/>
      <c r="UGV4" s="19"/>
      <c r="UGW4" s="19"/>
      <c r="UGX4" s="19"/>
      <c r="UGY4" s="19"/>
      <c r="UGZ4" s="19"/>
      <c r="UHA4" s="19"/>
      <c r="UHB4" s="19"/>
      <c r="UHC4" s="19"/>
      <c r="UHD4" s="19"/>
      <c r="UHE4" s="19"/>
      <c r="UHF4" s="19"/>
      <c r="UHG4" s="19"/>
      <c r="UHH4" s="19"/>
      <c r="UHI4" s="19"/>
      <c r="UHJ4" s="19"/>
      <c r="UHK4" s="19"/>
      <c r="UHL4" s="19"/>
      <c r="UHM4" s="19"/>
      <c r="UHN4" s="19"/>
      <c r="UHO4" s="19"/>
      <c r="UHP4" s="19"/>
      <c r="UHQ4" s="19"/>
      <c r="UHR4" s="19"/>
      <c r="UHS4" s="19"/>
      <c r="UHT4" s="19"/>
      <c r="UHU4" s="19"/>
      <c r="UHV4" s="19"/>
      <c r="UHW4" s="19"/>
      <c r="UHX4" s="19"/>
      <c r="UHY4" s="19"/>
      <c r="UHZ4" s="19"/>
      <c r="UIA4" s="19"/>
      <c r="UIB4" s="19"/>
      <c r="UIC4" s="19"/>
      <c r="UID4" s="19"/>
      <c r="UIE4" s="19"/>
      <c r="UIF4" s="19"/>
      <c r="UIG4" s="19"/>
      <c r="UIH4" s="19"/>
      <c r="UII4" s="19"/>
      <c r="UIJ4" s="19"/>
      <c r="UIK4" s="19"/>
      <c r="UIL4" s="19"/>
      <c r="UIM4" s="19"/>
      <c r="UIN4" s="19"/>
      <c r="UIO4" s="19"/>
      <c r="UIP4" s="19"/>
      <c r="UIQ4" s="19"/>
      <c r="UIR4" s="19"/>
      <c r="UIS4" s="19"/>
      <c r="UIT4" s="19"/>
      <c r="UIU4" s="19"/>
      <c r="UIV4" s="19"/>
      <c r="UIW4" s="19"/>
      <c r="UIX4" s="19"/>
      <c r="UIY4" s="19"/>
      <c r="UIZ4" s="19"/>
      <c r="UJA4" s="19"/>
      <c r="UJB4" s="19"/>
      <c r="UJC4" s="19"/>
      <c r="UJD4" s="19"/>
      <c r="UJE4" s="19"/>
      <c r="UJF4" s="19"/>
      <c r="UJG4" s="19"/>
      <c r="UJH4" s="19"/>
      <c r="UJI4" s="19"/>
      <c r="UJJ4" s="19"/>
      <c r="UJK4" s="19"/>
      <c r="UJL4" s="19"/>
      <c r="UJM4" s="19"/>
      <c r="UJN4" s="19"/>
      <c r="UJO4" s="19"/>
      <c r="UJP4" s="19"/>
      <c r="UJQ4" s="19"/>
      <c r="UJR4" s="19"/>
      <c r="UJS4" s="19"/>
      <c r="UJT4" s="19"/>
      <c r="UJU4" s="19"/>
      <c r="UJV4" s="19"/>
      <c r="UJW4" s="19"/>
      <c r="UJX4" s="19"/>
      <c r="UJY4" s="19"/>
      <c r="UJZ4" s="19"/>
      <c r="UKA4" s="19"/>
      <c r="UKB4" s="19"/>
      <c r="UKC4" s="19"/>
      <c r="UKD4" s="19"/>
      <c r="UKE4" s="19"/>
      <c r="UKF4" s="19"/>
      <c r="UKG4" s="19"/>
      <c r="UKH4" s="19"/>
      <c r="UKI4" s="19"/>
      <c r="UKJ4" s="19"/>
      <c r="UKK4" s="19"/>
      <c r="UKL4" s="19"/>
      <c r="UKM4" s="19"/>
      <c r="UKN4" s="19"/>
      <c r="UKO4" s="19"/>
      <c r="UKP4" s="19"/>
      <c r="UKQ4" s="19"/>
      <c r="UKR4" s="19"/>
      <c r="UKS4" s="19"/>
      <c r="UKT4" s="19"/>
      <c r="UKU4" s="19"/>
      <c r="UKV4" s="19"/>
      <c r="UKW4" s="19"/>
      <c r="UKX4" s="19"/>
      <c r="UKY4" s="19"/>
      <c r="UKZ4" s="19"/>
      <c r="ULA4" s="19"/>
      <c r="ULB4" s="19"/>
      <c r="ULC4" s="19"/>
      <c r="ULD4" s="19"/>
      <c r="ULE4" s="19"/>
      <c r="ULF4" s="19"/>
      <c r="ULG4" s="19"/>
      <c r="ULH4" s="19"/>
      <c r="ULI4" s="19"/>
      <c r="ULJ4" s="19"/>
      <c r="ULK4" s="19"/>
      <c r="ULL4" s="19"/>
      <c r="ULM4" s="19"/>
      <c r="ULN4" s="19"/>
      <c r="ULO4" s="19"/>
      <c r="ULP4" s="19"/>
      <c r="ULQ4" s="19"/>
      <c r="ULR4" s="19"/>
      <c r="ULS4" s="19"/>
      <c r="ULT4" s="19"/>
      <c r="ULU4" s="19"/>
      <c r="ULV4" s="19"/>
      <c r="ULW4" s="19"/>
      <c r="ULX4" s="19"/>
      <c r="ULY4" s="19"/>
      <c r="ULZ4" s="19"/>
      <c r="UMA4" s="19"/>
      <c r="UMB4" s="19"/>
      <c r="UMC4" s="19"/>
      <c r="UMD4" s="19"/>
      <c r="UME4" s="19"/>
      <c r="UMF4" s="19"/>
      <c r="UMG4" s="19"/>
      <c r="UMH4" s="19"/>
      <c r="UMI4" s="19"/>
      <c r="UMJ4" s="19"/>
      <c r="UMK4" s="19"/>
      <c r="UML4" s="19"/>
      <c r="UMM4" s="19"/>
      <c r="UMN4" s="19"/>
      <c r="UMO4" s="19"/>
      <c r="UMP4" s="19"/>
      <c r="UMQ4" s="19"/>
      <c r="UMR4" s="19"/>
      <c r="UMS4" s="19"/>
      <c r="UMT4" s="19"/>
      <c r="UMU4" s="19"/>
      <c r="UMV4" s="19"/>
      <c r="UMW4" s="19"/>
      <c r="UMX4" s="19"/>
      <c r="UMY4" s="19"/>
      <c r="UMZ4" s="19"/>
      <c r="UNA4" s="19"/>
      <c r="UNB4" s="19"/>
      <c r="UNC4" s="19"/>
      <c r="UND4" s="19"/>
      <c r="UNE4" s="19"/>
      <c r="UNF4" s="19"/>
      <c r="UNG4" s="19"/>
      <c r="UNH4" s="19"/>
      <c r="UNI4" s="19"/>
      <c r="UNJ4" s="19"/>
      <c r="UNK4" s="19"/>
      <c r="UNL4" s="19"/>
      <c r="UNM4" s="19"/>
      <c r="UNN4" s="19"/>
      <c r="UNO4" s="19"/>
      <c r="UNP4" s="19"/>
      <c r="UNQ4" s="19"/>
      <c r="UNR4" s="19"/>
      <c r="UNS4" s="19"/>
      <c r="UNT4" s="19"/>
      <c r="UNU4" s="19"/>
      <c r="UNV4" s="19"/>
      <c r="UNW4" s="19"/>
      <c r="UNX4" s="19"/>
      <c r="UNY4" s="19"/>
      <c r="UNZ4" s="19"/>
      <c r="UOA4" s="19"/>
      <c r="UOB4" s="19"/>
      <c r="UOC4" s="19"/>
      <c r="UOD4" s="19"/>
      <c r="UOE4" s="19"/>
      <c r="UOF4" s="19"/>
      <c r="UOG4" s="19"/>
      <c r="UOH4" s="19"/>
      <c r="UOI4" s="19"/>
      <c r="UOJ4" s="19"/>
      <c r="UOK4" s="19"/>
      <c r="UOL4" s="19"/>
      <c r="UOM4" s="19"/>
      <c r="UON4" s="19"/>
      <c r="UOO4" s="19"/>
      <c r="UOP4" s="19"/>
      <c r="UOQ4" s="19"/>
      <c r="UOR4" s="19"/>
      <c r="UOS4" s="19"/>
      <c r="UOT4" s="19"/>
      <c r="UOU4" s="19"/>
      <c r="UOV4" s="19"/>
      <c r="UOW4" s="19"/>
      <c r="UOX4" s="19"/>
      <c r="UOY4" s="19"/>
      <c r="UOZ4" s="19"/>
      <c r="UPA4" s="19"/>
      <c r="UPB4" s="19"/>
      <c r="UPC4" s="19"/>
      <c r="UPD4" s="19"/>
      <c r="UPE4" s="19"/>
      <c r="UPF4" s="19"/>
      <c r="UPG4" s="19"/>
      <c r="UPH4" s="19"/>
      <c r="UPI4" s="19"/>
      <c r="UPJ4" s="19"/>
      <c r="UPK4" s="19"/>
      <c r="UPL4" s="19"/>
      <c r="UPM4" s="19"/>
      <c r="UPN4" s="19"/>
      <c r="UPO4" s="19"/>
      <c r="UPP4" s="19"/>
      <c r="UPQ4" s="19"/>
      <c r="UPR4" s="19"/>
      <c r="UPS4" s="19"/>
      <c r="UPT4" s="19"/>
      <c r="UPU4" s="19"/>
      <c r="UPV4" s="19"/>
      <c r="UPW4" s="19"/>
      <c r="UPX4" s="19"/>
      <c r="UPY4" s="19"/>
      <c r="UPZ4" s="19"/>
      <c r="UQA4" s="19"/>
      <c r="UQB4" s="19"/>
      <c r="UQC4" s="19"/>
      <c r="UQD4" s="19"/>
      <c r="UQE4" s="19"/>
      <c r="UQF4" s="19"/>
      <c r="UQG4" s="19"/>
      <c r="UQH4" s="19"/>
      <c r="UQI4" s="19"/>
      <c r="UQJ4" s="19"/>
      <c r="UQK4" s="19"/>
      <c r="UQL4" s="19"/>
      <c r="UQM4" s="19"/>
      <c r="UQN4" s="19"/>
      <c r="UQO4" s="19"/>
      <c r="UQP4" s="19"/>
      <c r="UQQ4" s="19"/>
      <c r="UQR4" s="19"/>
      <c r="UQS4" s="19"/>
      <c r="UQT4" s="19"/>
      <c r="UQU4" s="19"/>
      <c r="UQV4" s="19"/>
      <c r="UQW4" s="19"/>
      <c r="UQX4" s="19"/>
      <c r="UQY4" s="19"/>
      <c r="UQZ4" s="19"/>
      <c r="URA4" s="19"/>
      <c r="URB4" s="19"/>
      <c r="URC4" s="19"/>
      <c r="URD4" s="19"/>
      <c r="URE4" s="19"/>
      <c r="URF4" s="19"/>
      <c r="URG4" s="19"/>
      <c r="URH4" s="19"/>
      <c r="URI4" s="19"/>
      <c r="URJ4" s="19"/>
      <c r="URK4" s="19"/>
      <c r="URL4" s="19"/>
      <c r="URM4" s="19"/>
      <c r="URN4" s="19"/>
      <c r="URO4" s="19"/>
      <c r="URP4" s="19"/>
      <c r="URQ4" s="19"/>
      <c r="URR4" s="19"/>
      <c r="URS4" s="19"/>
      <c r="URT4" s="19"/>
      <c r="URU4" s="19"/>
      <c r="URV4" s="19"/>
      <c r="URW4" s="19"/>
      <c r="URX4" s="19"/>
      <c r="URY4" s="19"/>
      <c r="URZ4" s="19"/>
      <c r="USA4" s="19"/>
      <c r="USB4" s="19"/>
      <c r="USC4" s="19"/>
      <c r="USD4" s="19"/>
      <c r="USE4" s="19"/>
      <c r="USF4" s="19"/>
      <c r="USG4" s="19"/>
      <c r="USH4" s="19"/>
      <c r="USI4" s="19"/>
      <c r="USJ4" s="19"/>
      <c r="USK4" s="19"/>
      <c r="USL4" s="19"/>
      <c r="USM4" s="19"/>
      <c r="USN4" s="19"/>
      <c r="USO4" s="19"/>
      <c r="USP4" s="19"/>
      <c r="USQ4" s="19"/>
      <c r="USR4" s="19"/>
      <c r="USS4" s="19"/>
      <c r="UST4" s="19"/>
      <c r="USU4" s="19"/>
      <c r="USV4" s="19"/>
      <c r="USW4" s="19"/>
      <c r="USX4" s="19"/>
      <c r="USY4" s="19"/>
      <c r="USZ4" s="19"/>
      <c r="UTA4" s="19"/>
      <c r="UTB4" s="19"/>
      <c r="UTC4" s="19"/>
      <c r="UTD4" s="19"/>
      <c r="UTE4" s="19"/>
      <c r="UTF4" s="19"/>
      <c r="UTG4" s="19"/>
      <c r="UTH4" s="19"/>
      <c r="UTI4" s="19"/>
      <c r="UTJ4" s="19"/>
      <c r="UTK4" s="19"/>
      <c r="UTL4" s="19"/>
      <c r="UTM4" s="19"/>
      <c r="UTN4" s="19"/>
      <c r="UTO4" s="19"/>
      <c r="UTP4" s="19"/>
      <c r="UTQ4" s="19"/>
      <c r="UTR4" s="19"/>
      <c r="UTS4" s="19"/>
      <c r="UTT4" s="19"/>
      <c r="UTU4" s="19"/>
      <c r="UTV4" s="19"/>
      <c r="UTW4" s="19"/>
      <c r="UTX4" s="19"/>
      <c r="UTY4" s="19"/>
      <c r="UTZ4" s="19"/>
      <c r="UUA4" s="19"/>
      <c r="UUB4" s="19"/>
      <c r="UUC4" s="19"/>
      <c r="UUD4" s="19"/>
      <c r="UUE4" s="19"/>
      <c r="UUF4" s="19"/>
      <c r="UUG4" s="19"/>
      <c r="UUH4" s="19"/>
      <c r="UUI4" s="19"/>
      <c r="UUJ4" s="19"/>
      <c r="UUK4" s="19"/>
      <c r="UUL4" s="19"/>
      <c r="UUM4" s="19"/>
      <c r="UUN4" s="19"/>
      <c r="UUO4" s="19"/>
      <c r="UUP4" s="19"/>
      <c r="UUQ4" s="19"/>
      <c r="UUR4" s="19"/>
      <c r="UUS4" s="19"/>
      <c r="UUT4" s="19"/>
      <c r="UUU4" s="19"/>
      <c r="UUV4" s="19"/>
      <c r="UUW4" s="19"/>
      <c r="UUX4" s="19"/>
      <c r="UUY4" s="19"/>
      <c r="UUZ4" s="19"/>
      <c r="UVA4" s="19"/>
      <c r="UVB4" s="19"/>
      <c r="UVC4" s="19"/>
      <c r="UVD4" s="19"/>
      <c r="UVE4" s="19"/>
      <c r="UVF4" s="19"/>
      <c r="UVG4" s="19"/>
      <c r="UVH4" s="19"/>
      <c r="UVI4" s="19"/>
      <c r="UVJ4" s="19"/>
      <c r="UVK4" s="19"/>
      <c r="UVL4" s="19"/>
      <c r="UVM4" s="19"/>
      <c r="UVN4" s="19"/>
      <c r="UVO4" s="19"/>
      <c r="UVP4" s="19"/>
      <c r="UVQ4" s="19"/>
      <c r="UVR4" s="19"/>
      <c r="UVS4" s="19"/>
      <c r="UVT4" s="19"/>
      <c r="UVU4" s="19"/>
      <c r="UVV4" s="19"/>
      <c r="UVW4" s="19"/>
      <c r="UVX4" s="19"/>
      <c r="UVY4" s="19"/>
      <c r="UVZ4" s="19"/>
      <c r="UWA4" s="19"/>
      <c r="UWB4" s="19"/>
      <c r="UWC4" s="19"/>
      <c r="UWD4" s="19"/>
      <c r="UWE4" s="19"/>
      <c r="UWF4" s="19"/>
      <c r="UWG4" s="19"/>
      <c r="UWH4" s="19"/>
      <c r="UWI4" s="19"/>
      <c r="UWJ4" s="19"/>
      <c r="UWK4" s="19"/>
      <c r="UWL4" s="19"/>
      <c r="UWM4" s="19"/>
      <c r="UWN4" s="19"/>
      <c r="UWO4" s="19"/>
      <c r="UWP4" s="19"/>
      <c r="UWQ4" s="19"/>
      <c r="UWR4" s="19"/>
      <c r="UWS4" s="19"/>
      <c r="UWT4" s="19"/>
      <c r="UWU4" s="19"/>
      <c r="UWV4" s="19"/>
      <c r="UWW4" s="19"/>
      <c r="UWX4" s="19"/>
      <c r="UWY4" s="19"/>
      <c r="UWZ4" s="19"/>
      <c r="UXA4" s="19"/>
      <c r="UXB4" s="19"/>
      <c r="UXC4" s="19"/>
      <c r="UXD4" s="19"/>
      <c r="UXE4" s="19"/>
      <c r="UXF4" s="19"/>
      <c r="UXG4" s="19"/>
      <c r="UXH4" s="19"/>
      <c r="UXI4" s="19"/>
      <c r="UXJ4" s="19"/>
      <c r="UXK4" s="19"/>
      <c r="UXL4" s="19"/>
      <c r="UXM4" s="19"/>
      <c r="UXN4" s="19"/>
      <c r="UXO4" s="19"/>
      <c r="UXP4" s="19"/>
      <c r="UXQ4" s="19"/>
      <c r="UXR4" s="19"/>
      <c r="UXS4" s="19"/>
      <c r="UXT4" s="19"/>
      <c r="UXU4" s="19"/>
      <c r="UXV4" s="19"/>
      <c r="UXW4" s="19"/>
      <c r="UXX4" s="19"/>
      <c r="UXY4" s="19"/>
      <c r="UXZ4" s="19"/>
      <c r="UYA4" s="19"/>
      <c r="UYB4" s="19"/>
      <c r="UYC4" s="19"/>
      <c r="UYD4" s="19"/>
      <c r="UYE4" s="19"/>
      <c r="UYF4" s="19"/>
      <c r="UYG4" s="19"/>
      <c r="UYH4" s="19"/>
      <c r="UYI4" s="19"/>
      <c r="UYJ4" s="19"/>
      <c r="UYK4" s="19"/>
      <c r="UYL4" s="19"/>
      <c r="UYM4" s="19"/>
      <c r="UYN4" s="19"/>
      <c r="UYO4" s="19"/>
      <c r="UYP4" s="19"/>
      <c r="UYQ4" s="19"/>
      <c r="UYR4" s="19"/>
      <c r="UYS4" s="19"/>
      <c r="UYT4" s="19"/>
      <c r="UYU4" s="19"/>
      <c r="UYV4" s="19"/>
      <c r="UYW4" s="19"/>
      <c r="UYX4" s="19"/>
      <c r="UYY4" s="19"/>
      <c r="UYZ4" s="19"/>
      <c r="UZA4" s="19"/>
      <c r="UZB4" s="19"/>
      <c r="UZC4" s="19"/>
      <c r="UZD4" s="19"/>
      <c r="UZE4" s="19"/>
      <c r="UZF4" s="19"/>
      <c r="UZG4" s="19"/>
      <c r="UZH4" s="19"/>
      <c r="UZI4" s="19"/>
      <c r="UZJ4" s="19"/>
      <c r="UZK4" s="19"/>
      <c r="UZL4" s="19"/>
      <c r="UZM4" s="19"/>
      <c r="UZN4" s="19"/>
      <c r="UZO4" s="19"/>
      <c r="UZP4" s="19"/>
      <c r="UZQ4" s="19"/>
      <c r="UZR4" s="19"/>
      <c r="UZS4" s="19"/>
      <c r="UZT4" s="19"/>
      <c r="UZU4" s="19"/>
      <c r="UZV4" s="19"/>
      <c r="UZW4" s="19"/>
      <c r="UZX4" s="19"/>
      <c r="UZY4" s="19"/>
      <c r="UZZ4" s="19"/>
      <c r="VAA4" s="19"/>
      <c r="VAB4" s="19"/>
      <c r="VAC4" s="19"/>
      <c r="VAD4" s="19"/>
      <c r="VAE4" s="19"/>
      <c r="VAF4" s="19"/>
      <c r="VAG4" s="19"/>
      <c r="VAH4" s="19"/>
      <c r="VAI4" s="19"/>
      <c r="VAJ4" s="19"/>
      <c r="VAK4" s="19"/>
      <c r="VAL4" s="19"/>
      <c r="VAM4" s="19"/>
      <c r="VAN4" s="19"/>
      <c r="VAO4" s="19"/>
      <c r="VAP4" s="19"/>
      <c r="VAQ4" s="19"/>
      <c r="VAR4" s="19"/>
      <c r="VAS4" s="19"/>
      <c r="VAT4" s="19"/>
      <c r="VAU4" s="19"/>
      <c r="VAV4" s="19"/>
      <c r="VAW4" s="19"/>
      <c r="VAX4" s="19"/>
      <c r="VAY4" s="19"/>
      <c r="VAZ4" s="19"/>
      <c r="VBA4" s="19"/>
      <c r="VBB4" s="19"/>
      <c r="VBC4" s="19"/>
      <c r="VBD4" s="19"/>
      <c r="VBE4" s="19"/>
      <c r="VBF4" s="19"/>
      <c r="VBG4" s="19"/>
      <c r="VBH4" s="19"/>
      <c r="VBI4" s="19"/>
      <c r="VBJ4" s="19"/>
      <c r="VBK4" s="19"/>
      <c r="VBL4" s="19"/>
      <c r="VBM4" s="19"/>
      <c r="VBN4" s="19"/>
      <c r="VBO4" s="19"/>
      <c r="VBP4" s="19"/>
      <c r="VBQ4" s="19"/>
      <c r="VBR4" s="19"/>
      <c r="VBS4" s="19"/>
      <c r="VBT4" s="19"/>
      <c r="VBU4" s="19"/>
      <c r="VBV4" s="19"/>
      <c r="VBW4" s="19"/>
      <c r="VBX4" s="19"/>
      <c r="VBY4" s="19"/>
      <c r="VBZ4" s="19"/>
      <c r="VCA4" s="19"/>
      <c r="VCB4" s="19"/>
      <c r="VCC4" s="19"/>
      <c r="VCD4" s="19"/>
      <c r="VCE4" s="19"/>
      <c r="VCF4" s="19"/>
      <c r="VCG4" s="19"/>
      <c r="VCH4" s="19"/>
      <c r="VCI4" s="19"/>
      <c r="VCJ4" s="19"/>
      <c r="VCK4" s="19"/>
      <c r="VCL4" s="19"/>
      <c r="VCM4" s="19"/>
      <c r="VCN4" s="19"/>
      <c r="VCO4" s="19"/>
      <c r="VCP4" s="19"/>
      <c r="VCQ4" s="19"/>
      <c r="VCR4" s="19"/>
      <c r="VCS4" s="19"/>
      <c r="VCT4" s="19"/>
      <c r="VCU4" s="19"/>
      <c r="VCV4" s="19"/>
      <c r="VCW4" s="19"/>
      <c r="VCX4" s="19"/>
      <c r="VCY4" s="19"/>
      <c r="VCZ4" s="19"/>
      <c r="VDA4" s="19"/>
      <c r="VDB4" s="19"/>
      <c r="VDC4" s="19"/>
      <c r="VDD4" s="19"/>
      <c r="VDE4" s="19"/>
      <c r="VDF4" s="19"/>
      <c r="VDG4" s="19"/>
      <c r="VDH4" s="19"/>
      <c r="VDI4" s="19"/>
      <c r="VDJ4" s="19"/>
      <c r="VDK4" s="19"/>
      <c r="VDL4" s="19"/>
      <c r="VDM4" s="19"/>
      <c r="VDN4" s="19"/>
      <c r="VDO4" s="19"/>
      <c r="VDP4" s="19"/>
      <c r="VDQ4" s="19"/>
      <c r="VDR4" s="19"/>
      <c r="VDS4" s="19"/>
      <c r="VDT4" s="19"/>
      <c r="VDU4" s="19"/>
      <c r="VDV4" s="19"/>
      <c r="VDW4" s="19"/>
      <c r="VDX4" s="19"/>
      <c r="VDY4" s="19"/>
      <c r="VDZ4" s="19"/>
      <c r="VEA4" s="19"/>
      <c r="VEB4" s="19"/>
      <c r="VEC4" s="19"/>
      <c r="VED4" s="19"/>
      <c r="VEE4" s="19"/>
      <c r="VEF4" s="19"/>
      <c r="VEG4" s="19"/>
      <c r="VEH4" s="19"/>
      <c r="VEI4" s="19"/>
      <c r="VEJ4" s="19"/>
      <c r="VEK4" s="19"/>
      <c r="VEL4" s="19"/>
      <c r="VEM4" s="19"/>
      <c r="VEN4" s="19"/>
      <c r="VEO4" s="19"/>
      <c r="VEP4" s="19"/>
      <c r="VEQ4" s="19"/>
      <c r="VER4" s="19"/>
      <c r="VES4" s="19"/>
      <c r="VET4" s="19"/>
      <c r="VEU4" s="19"/>
      <c r="VEV4" s="19"/>
      <c r="VEW4" s="19"/>
      <c r="VEX4" s="19"/>
      <c r="VEY4" s="19"/>
      <c r="VEZ4" s="19"/>
      <c r="VFA4" s="19"/>
      <c r="VFB4" s="19"/>
      <c r="VFC4" s="19"/>
      <c r="VFD4" s="19"/>
      <c r="VFE4" s="19"/>
      <c r="VFF4" s="19"/>
      <c r="VFG4" s="19"/>
      <c r="VFH4" s="19"/>
      <c r="VFI4" s="19"/>
      <c r="VFJ4" s="19"/>
      <c r="VFK4" s="19"/>
      <c r="VFL4" s="19"/>
      <c r="VFM4" s="19"/>
      <c r="VFN4" s="19"/>
      <c r="VFO4" s="19"/>
      <c r="VFP4" s="19"/>
      <c r="VFQ4" s="19"/>
      <c r="VFR4" s="19"/>
      <c r="VFS4" s="19"/>
      <c r="VFT4" s="19"/>
      <c r="VFU4" s="19"/>
      <c r="VFV4" s="19"/>
      <c r="VFW4" s="19"/>
      <c r="VFX4" s="19"/>
      <c r="VFY4" s="19"/>
      <c r="VFZ4" s="19"/>
      <c r="VGA4" s="19"/>
      <c r="VGB4" s="19"/>
      <c r="VGC4" s="19"/>
      <c r="VGD4" s="19"/>
      <c r="VGE4" s="19"/>
      <c r="VGF4" s="19"/>
      <c r="VGG4" s="19"/>
      <c r="VGH4" s="19"/>
      <c r="VGI4" s="19"/>
      <c r="VGJ4" s="19"/>
      <c r="VGK4" s="19"/>
      <c r="VGL4" s="19"/>
      <c r="VGM4" s="19"/>
      <c r="VGN4" s="19"/>
      <c r="VGO4" s="19"/>
      <c r="VGP4" s="19"/>
      <c r="VGQ4" s="19"/>
      <c r="VGR4" s="19"/>
      <c r="VGS4" s="19"/>
      <c r="VGT4" s="19"/>
      <c r="VGU4" s="19"/>
      <c r="VGV4" s="19"/>
      <c r="VGW4" s="19"/>
      <c r="VGX4" s="19"/>
      <c r="VGY4" s="19"/>
      <c r="VGZ4" s="19"/>
      <c r="VHA4" s="19"/>
      <c r="VHB4" s="19"/>
      <c r="VHC4" s="19"/>
      <c r="VHD4" s="19"/>
      <c r="VHE4" s="19"/>
      <c r="VHF4" s="19"/>
      <c r="VHG4" s="19"/>
      <c r="VHH4" s="19"/>
      <c r="VHI4" s="19"/>
      <c r="VHJ4" s="19"/>
      <c r="VHK4" s="19"/>
      <c r="VHL4" s="19"/>
      <c r="VHM4" s="19"/>
      <c r="VHN4" s="19"/>
      <c r="VHO4" s="19"/>
      <c r="VHP4" s="19"/>
      <c r="VHQ4" s="19"/>
      <c r="VHR4" s="19"/>
      <c r="VHS4" s="19"/>
      <c r="VHT4" s="19"/>
      <c r="VHU4" s="19"/>
      <c r="VHV4" s="19"/>
      <c r="VHW4" s="19"/>
      <c r="VHX4" s="19"/>
      <c r="VHY4" s="19"/>
      <c r="VHZ4" s="19"/>
      <c r="VIA4" s="19"/>
      <c r="VIB4" s="19"/>
      <c r="VIC4" s="19"/>
      <c r="VID4" s="19"/>
      <c r="VIE4" s="19"/>
      <c r="VIF4" s="19"/>
      <c r="VIG4" s="19"/>
      <c r="VIH4" s="19"/>
      <c r="VII4" s="19"/>
      <c r="VIJ4" s="19"/>
      <c r="VIK4" s="19"/>
      <c r="VIL4" s="19"/>
      <c r="VIM4" s="19"/>
      <c r="VIN4" s="19"/>
      <c r="VIO4" s="19"/>
      <c r="VIP4" s="19"/>
      <c r="VIQ4" s="19"/>
      <c r="VIR4" s="19"/>
      <c r="VIS4" s="19"/>
      <c r="VIT4" s="19"/>
      <c r="VIU4" s="19"/>
      <c r="VIV4" s="19"/>
      <c r="VIW4" s="19"/>
      <c r="VIX4" s="19"/>
      <c r="VIY4" s="19"/>
      <c r="VIZ4" s="19"/>
      <c r="VJA4" s="19"/>
      <c r="VJB4" s="19"/>
      <c r="VJC4" s="19"/>
      <c r="VJD4" s="19"/>
      <c r="VJE4" s="19"/>
      <c r="VJF4" s="19"/>
      <c r="VJG4" s="19"/>
      <c r="VJH4" s="19"/>
      <c r="VJI4" s="19"/>
      <c r="VJJ4" s="19"/>
      <c r="VJK4" s="19"/>
      <c r="VJL4" s="19"/>
      <c r="VJM4" s="19"/>
      <c r="VJN4" s="19"/>
      <c r="VJO4" s="19"/>
      <c r="VJP4" s="19"/>
      <c r="VJQ4" s="19"/>
      <c r="VJR4" s="19"/>
      <c r="VJS4" s="19"/>
      <c r="VJT4" s="19"/>
      <c r="VJU4" s="19"/>
      <c r="VJV4" s="19"/>
      <c r="VJW4" s="19"/>
      <c r="VJX4" s="19"/>
      <c r="VJY4" s="19"/>
      <c r="VJZ4" s="19"/>
      <c r="VKA4" s="19"/>
      <c r="VKB4" s="19"/>
      <c r="VKC4" s="19"/>
      <c r="VKD4" s="19"/>
      <c r="VKE4" s="19"/>
      <c r="VKF4" s="19"/>
      <c r="VKG4" s="19"/>
      <c r="VKH4" s="19"/>
      <c r="VKI4" s="19"/>
      <c r="VKJ4" s="19"/>
      <c r="VKK4" s="19"/>
      <c r="VKL4" s="19"/>
      <c r="VKM4" s="19"/>
      <c r="VKN4" s="19"/>
      <c r="VKO4" s="19"/>
      <c r="VKP4" s="19"/>
      <c r="VKQ4" s="19"/>
      <c r="VKR4" s="19"/>
      <c r="VKS4" s="19"/>
      <c r="VKT4" s="19"/>
      <c r="VKU4" s="19"/>
      <c r="VKV4" s="19"/>
      <c r="VKW4" s="19"/>
      <c r="VKX4" s="19"/>
      <c r="VKY4" s="19"/>
      <c r="VKZ4" s="19"/>
      <c r="VLA4" s="19"/>
      <c r="VLB4" s="19"/>
      <c r="VLC4" s="19"/>
      <c r="VLD4" s="19"/>
      <c r="VLE4" s="19"/>
      <c r="VLF4" s="19"/>
      <c r="VLG4" s="19"/>
      <c r="VLH4" s="19"/>
      <c r="VLI4" s="19"/>
      <c r="VLJ4" s="19"/>
      <c r="VLK4" s="19"/>
      <c r="VLL4" s="19"/>
      <c r="VLM4" s="19"/>
      <c r="VLN4" s="19"/>
      <c r="VLO4" s="19"/>
      <c r="VLP4" s="19"/>
      <c r="VLQ4" s="19"/>
      <c r="VLR4" s="19"/>
      <c r="VLS4" s="19"/>
      <c r="VLT4" s="19"/>
      <c r="VLU4" s="19"/>
      <c r="VLV4" s="19"/>
      <c r="VLW4" s="19"/>
      <c r="VLX4" s="19"/>
      <c r="VLY4" s="19"/>
      <c r="VLZ4" s="19"/>
      <c r="VMA4" s="19"/>
      <c r="VMB4" s="19"/>
      <c r="VMC4" s="19"/>
      <c r="VMD4" s="19"/>
      <c r="VME4" s="19"/>
      <c r="VMF4" s="19"/>
      <c r="VMG4" s="19"/>
      <c r="VMH4" s="19"/>
      <c r="VMI4" s="19"/>
      <c r="VMJ4" s="19"/>
      <c r="VMK4" s="19"/>
      <c r="VML4" s="19"/>
      <c r="VMM4" s="19"/>
      <c r="VMN4" s="19"/>
      <c r="VMO4" s="19"/>
      <c r="VMP4" s="19"/>
      <c r="VMQ4" s="19"/>
      <c r="VMR4" s="19"/>
      <c r="VMS4" s="19"/>
      <c r="VMT4" s="19"/>
      <c r="VMU4" s="19"/>
      <c r="VMV4" s="19"/>
      <c r="VMW4" s="19"/>
      <c r="VMX4" s="19"/>
      <c r="VMY4" s="19"/>
      <c r="VMZ4" s="19"/>
      <c r="VNA4" s="19"/>
      <c r="VNB4" s="19"/>
      <c r="VNC4" s="19"/>
      <c r="VND4" s="19"/>
      <c r="VNE4" s="19"/>
      <c r="VNF4" s="19"/>
      <c r="VNG4" s="19"/>
      <c r="VNH4" s="19"/>
      <c r="VNI4" s="19"/>
      <c r="VNJ4" s="19"/>
      <c r="VNK4" s="19"/>
      <c r="VNL4" s="19"/>
      <c r="VNM4" s="19"/>
      <c r="VNN4" s="19"/>
      <c r="VNO4" s="19"/>
      <c r="VNP4" s="19"/>
      <c r="VNQ4" s="19"/>
      <c r="VNR4" s="19"/>
      <c r="VNS4" s="19"/>
      <c r="VNT4" s="19"/>
      <c r="VNU4" s="19"/>
      <c r="VNV4" s="19"/>
      <c r="VNW4" s="19"/>
      <c r="VNX4" s="19"/>
      <c r="VNY4" s="19"/>
      <c r="VNZ4" s="19"/>
      <c r="VOA4" s="19"/>
      <c r="VOB4" s="19"/>
      <c r="VOC4" s="19"/>
      <c r="VOD4" s="19"/>
      <c r="VOE4" s="19"/>
      <c r="VOF4" s="19"/>
      <c r="VOG4" s="19"/>
      <c r="VOH4" s="19"/>
      <c r="VOI4" s="19"/>
      <c r="VOJ4" s="19"/>
      <c r="VOK4" s="19"/>
      <c r="VOL4" s="19"/>
      <c r="VOM4" s="19"/>
      <c r="VON4" s="19"/>
      <c r="VOO4" s="19"/>
      <c r="VOP4" s="19"/>
      <c r="VOQ4" s="19"/>
      <c r="VOR4" s="19"/>
      <c r="VOS4" s="19"/>
      <c r="VOT4" s="19"/>
      <c r="VOU4" s="19"/>
      <c r="VOV4" s="19"/>
      <c r="VOW4" s="19"/>
      <c r="VOX4" s="19"/>
      <c r="VOY4" s="19"/>
      <c r="VOZ4" s="19"/>
      <c r="VPA4" s="19"/>
      <c r="VPB4" s="19"/>
      <c r="VPC4" s="19"/>
      <c r="VPD4" s="19"/>
      <c r="VPE4" s="19"/>
      <c r="VPF4" s="19"/>
      <c r="VPG4" s="19"/>
      <c r="VPH4" s="19"/>
      <c r="VPI4" s="19"/>
      <c r="VPJ4" s="19"/>
      <c r="VPK4" s="19"/>
      <c r="VPL4" s="19"/>
      <c r="VPM4" s="19"/>
      <c r="VPN4" s="19"/>
      <c r="VPO4" s="19"/>
      <c r="VPP4" s="19"/>
      <c r="VPQ4" s="19"/>
      <c r="VPR4" s="19"/>
      <c r="VPS4" s="19"/>
      <c r="VPT4" s="19"/>
      <c r="VPU4" s="19"/>
      <c r="VPV4" s="19"/>
      <c r="VPW4" s="19"/>
      <c r="VPX4" s="19"/>
      <c r="VPY4" s="19"/>
      <c r="VPZ4" s="19"/>
      <c r="VQA4" s="19"/>
      <c r="VQB4" s="19"/>
      <c r="VQC4" s="19"/>
      <c r="VQD4" s="19"/>
      <c r="VQE4" s="19"/>
      <c r="VQF4" s="19"/>
      <c r="VQG4" s="19"/>
      <c r="VQH4" s="19"/>
      <c r="VQI4" s="19"/>
      <c r="VQJ4" s="19"/>
      <c r="VQK4" s="19"/>
      <c r="VQL4" s="19"/>
      <c r="VQM4" s="19"/>
      <c r="VQN4" s="19"/>
      <c r="VQO4" s="19"/>
      <c r="VQP4" s="19"/>
      <c r="VQQ4" s="19"/>
      <c r="VQR4" s="19"/>
      <c r="VQS4" s="19"/>
      <c r="VQT4" s="19"/>
      <c r="VQU4" s="19"/>
      <c r="VQV4" s="19"/>
      <c r="VQW4" s="19"/>
      <c r="VQX4" s="19"/>
      <c r="VQY4" s="19"/>
      <c r="VQZ4" s="19"/>
      <c r="VRA4" s="19"/>
      <c r="VRB4" s="19"/>
      <c r="VRC4" s="19"/>
      <c r="VRD4" s="19"/>
      <c r="VRE4" s="19"/>
      <c r="VRF4" s="19"/>
      <c r="VRG4" s="19"/>
      <c r="VRH4" s="19"/>
      <c r="VRI4" s="19"/>
      <c r="VRJ4" s="19"/>
      <c r="VRK4" s="19"/>
      <c r="VRL4" s="19"/>
      <c r="VRM4" s="19"/>
      <c r="VRN4" s="19"/>
      <c r="VRO4" s="19"/>
      <c r="VRP4" s="19"/>
      <c r="VRQ4" s="19"/>
      <c r="VRR4" s="19"/>
      <c r="VRS4" s="19"/>
      <c r="VRT4" s="19"/>
      <c r="VRU4" s="19"/>
      <c r="VRV4" s="19"/>
      <c r="VRW4" s="19"/>
      <c r="VRX4" s="19"/>
      <c r="VRY4" s="19"/>
      <c r="VRZ4" s="19"/>
      <c r="VSA4" s="19"/>
      <c r="VSB4" s="19"/>
      <c r="VSC4" s="19"/>
      <c r="VSD4" s="19"/>
      <c r="VSE4" s="19"/>
      <c r="VSF4" s="19"/>
      <c r="VSG4" s="19"/>
      <c r="VSH4" s="19"/>
      <c r="VSI4" s="19"/>
      <c r="VSJ4" s="19"/>
      <c r="VSK4" s="19"/>
      <c r="VSL4" s="19"/>
      <c r="VSM4" s="19"/>
      <c r="VSN4" s="19"/>
      <c r="VSO4" s="19"/>
      <c r="VSP4" s="19"/>
      <c r="VSQ4" s="19"/>
      <c r="VSR4" s="19"/>
      <c r="VSS4" s="19"/>
      <c r="VST4" s="19"/>
      <c r="VSU4" s="19"/>
      <c r="VSV4" s="19"/>
      <c r="VSW4" s="19"/>
      <c r="VSX4" s="19"/>
      <c r="VSY4" s="19"/>
      <c r="VSZ4" s="19"/>
      <c r="VTA4" s="19"/>
      <c r="VTB4" s="19"/>
      <c r="VTC4" s="19"/>
      <c r="VTD4" s="19"/>
      <c r="VTE4" s="19"/>
      <c r="VTF4" s="19"/>
      <c r="VTG4" s="19"/>
      <c r="VTH4" s="19"/>
      <c r="VTI4" s="19"/>
      <c r="VTJ4" s="19"/>
      <c r="VTK4" s="19"/>
      <c r="VTL4" s="19"/>
      <c r="VTM4" s="19"/>
      <c r="VTN4" s="19"/>
      <c r="VTO4" s="19"/>
      <c r="VTP4" s="19"/>
      <c r="VTQ4" s="19"/>
      <c r="VTR4" s="19"/>
      <c r="VTS4" s="19"/>
      <c r="VTT4" s="19"/>
      <c r="VTU4" s="19"/>
      <c r="VTV4" s="19"/>
      <c r="VTW4" s="19"/>
      <c r="VTX4" s="19"/>
      <c r="VTY4" s="19"/>
      <c r="VTZ4" s="19"/>
      <c r="VUA4" s="19"/>
      <c r="VUB4" s="19"/>
      <c r="VUC4" s="19"/>
      <c r="VUD4" s="19"/>
      <c r="VUE4" s="19"/>
      <c r="VUF4" s="19"/>
      <c r="VUG4" s="19"/>
      <c r="VUH4" s="19"/>
      <c r="VUI4" s="19"/>
      <c r="VUJ4" s="19"/>
      <c r="VUK4" s="19"/>
      <c r="VUL4" s="19"/>
      <c r="VUM4" s="19"/>
      <c r="VUN4" s="19"/>
      <c r="VUO4" s="19"/>
      <c r="VUP4" s="19"/>
      <c r="VUQ4" s="19"/>
      <c r="VUR4" s="19"/>
      <c r="VUS4" s="19"/>
      <c r="VUT4" s="19"/>
      <c r="VUU4" s="19"/>
      <c r="VUV4" s="19"/>
      <c r="VUW4" s="19"/>
      <c r="VUX4" s="19"/>
      <c r="VUY4" s="19"/>
      <c r="VUZ4" s="19"/>
      <c r="VVA4" s="19"/>
      <c r="VVB4" s="19"/>
      <c r="VVC4" s="19"/>
      <c r="VVD4" s="19"/>
      <c r="VVE4" s="19"/>
      <c r="VVF4" s="19"/>
      <c r="VVG4" s="19"/>
      <c r="VVH4" s="19"/>
      <c r="VVI4" s="19"/>
      <c r="VVJ4" s="19"/>
      <c r="VVK4" s="19"/>
      <c r="VVL4" s="19"/>
      <c r="VVM4" s="19"/>
      <c r="VVN4" s="19"/>
      <c r="VVO4" s="19"/>
      <c r="VVP4" s="19"/>
      <c r="VVQ4" s="19"/>
      <c r="VVR4" s="19"/>
      <c r="VVS4" s="19"/>
      <c r="VVT4" s="19"/>
      <c r="VVU4" s="19"/>
      <c r="VVV4" s="19"/>
      <c r="VVW4" s="19"/>
      <c r="VVX4" s="19"/>
      <c r="VVY4" s="19"/>
      <c r="VVZ4" s="19"/>
      <c r="VWA4" s="19"/>
      <c r="VWB4" s="19"/>
      <c r="VWC4" s="19"/>
      <c r="VWD4" s="19"/>
      <c r="VWE4" s="19"/>
      <c r="VWF4" s="19"/>
      <c r="VWG4" s="19"/>
      <c r="VWH4" s="19"/>
      <c r="VWI4" s="19"/>
      <c r="VWJ4" s="19"/>
      <c r="VWK4" s="19"/>
      <c r="VWL4" s="19"/>
      <c r="VWM4" s="19"/>
      <c r="VWN4" s="19"/>
      <c r="VWO4" s="19"/>
      <c r="VWP4" s="19"/>
      <c r="VWQ4" s="19"/>
      <c r="VWR4" s="19"/>
      <c r="VWS4" s="19"/>
      <c r="VWT4" s="19"/>
      <c r="VWU4" s="19"/>
      <c r="VWV4" s="19"/>
      <c r="VWW4" s="19"/>
      <c r="VWX4" s="19"/>
      <c r="VWY4" s="19"/>
      <c r="VWZ4" s="19"/>
      <c r="VXA4" s="19"/>
      <c r="VXB4" s="19"/>
      <c r="VXC4" s="19"/>
      <c r="VXD4" s="19"/>
      <c r="VXE4" s="19"/>
      <c r="VXF4" s="19"/>
      <c r="VXG4" s="19"/>
      <c r="VXH4" s="19"/>
      <c r="VXI4" s="19"/>
      <c r="VXJ4" s="19"/>
      <c r="VXK4" s="19"/>
      <c r="VXL4" s="19"/>
      <c r="VXM4" s="19"/>
      <c r="VXN4" s="19"/>
      <c r="VXO4" s="19"/>
      <c r="VXP4" s="19"/>
      <c r="VXQ4" s="19"/>
      <c r="VXR4" s="19"/>
      <c r="VXS4" s="19"/>
      <c r="VXT4" s="19"/>
      <c r="VXU4" s="19"/>
      <c r="VXV4" s="19"/>
      <c r="VXW4" s="19"/>
      <c r="VXX4" s="19"/>
      <c r="VXY4" s="19"/>
      <c r="VXZ4" s="19"/>
      <c r="VYA4" s="19"/>
      <c r="VYB4" s="19"/>
      <c r="VYC4" s="19"/>
      <c r="VYD4" s="19"/>
      <c r="VYE4" s="19"/>
      <c r="VYF4" s="19"/>
      <c r="VYG4" s="19"/>
      <c r="VYH4" s="19"/>
      <c r="VYI4" s="19"/>
      <c r="VYJ4" s="19"/>
      <c r="VYK4" s="19"/>
      <c r="VYL4" s="19"/>
      <c r="VYM4" s="19"/>
      <c r="VYN4" s="19"/>
      <c r="VYO4" s="19"/>
      <c r="VYP4" s="19"/>
      <c r="VYQ4" s="19"/>
      <c r="VYR4" s="19"/>
      <c r="VYS4" s="19"/>
      <c r="VYT4" s="19"/>
      <c r="VYU4" s="19"/>
      <c r="VYV4" s="19"/>
      <c r="VYW4" s="19"/>
      <c r="VYX4" s="19"/>
      <c r="VYY4" s="19"/>
      <c r="VYZ4" s="19"/>
      <c r="VZA4" s="19"/>
      <c r="VZB4" s="19"/>
      <c r="VZC4" s="19"/>
      <c r="VZD4" s="19"/>
      <c r="VZE4" s="19"/>
      <c r="VZF4" s="19"/>
      <c r="VZG4" s="19"/>
      <c r="VZH4" s="19"/>
      <c r="VZI4" s="19"/>
      <c r="VZJ4" s="19"/>
      <c r="VZK4" s="19"/>
      <c r="VZL4" s="19"/>
      <c r="VZM4" s="19"/>
      <c r="VZN4" s="19"/>
      <c r="VZO4" s="19"/>
      <c r="VZP4" s="19"/>
      <c r="VZQ4" s="19"/>
      <c r="VZR4" s="19"/>
      <c r="VZS4" s="19"/>
      <c r="VZT4" s="19"/>
      <c r="VZU4" s="19"/>
      <c r="VZV4" s="19"/>
      <c r="VZW4" s="19"/>
      <c r="VZX4" s="19"/>
      <c r="VZY4" s="19"/>
      <c r="VZZ4" s="19"/>
      <c r="WAA4" s="19"/>
      <c r="WAB4" s="19"/>
      <c r="WAC4" s="19"/>
      <c r="WAD4" s="19"/>
      <c r="WAE4" s="19"/>
      <c r="WAF4" s="19"/>
      <c r="WAG4" s="19"/>
      <c r="WAH4" s="19"/>
      <c r="WAI4" s="19"/>
      <c r="WAJ4" s="19"/>
      <c r="WAK4" s="19"/>
      <c r="WAL4" s="19"/>
      <c r="WAM4" s="19"/>
      <c r="WAN4" s="19"/>
      <c r="WAO4" s="19"/>
      <c r="WAP4" s="19"/>
      <c r="WAQ4" s="19"/>
      <c r="WAR4" s="19"/>
      <c r="WAS4" s="19"/>
      <c r="WAT4" s="19"/>
      <c r="WAU4" s="19"/>
      <c r="WAV4" s="19"/>
      <c r="WAW4" s="19"/>
      <c r="WAX4" s="19"/>
      <c r="WAY4" s="19"/>
      <c r="WAZ4" s="19"/>
      <c r="WBA4" s="19"/>
      <c r="WBB4" s="19"/>
      <c r="WBC4" s="19"/>
      <c r="WBD4" s="19"/>
      <c r="WBE4" s="19"/>
      <c r="WBF4" s="19"/>
      <c r="WBG4" s="19"/>
      <c r="WBH4" s="19"/>
      <c r="WBI4" s="19"/>
      <c r="WBJ4" s="19"/>
      <c r="WBK4" s="19"/>
      <c r="WBL4" s="19"/>
      <c r="WBM4" s="19"/>
      <c r="WBN4" s="19"/>
      <c r="WBO4" s="19"/>
      <c r="WBP4" s="19"/>
      <c r="WBQ4" s="19"/>
      <c r="WBR4" s="19"/>
      <c r="WBS4" s="19"/>
      <c r="WBT4" s="19"/>
      <c r="WBU4" s="19"/>
      <c r="WBV4" s="19"/>
      <c r="WBW4" s="19"/>
      <c r="WBX4" s="19"/>
      <c r="WBY4" s="19"/>
      <c r="WBZ4" s="19"/>
      <c r="WCA4" s="19"/>
      <c r="WCB4" s="19"/>
      <c r="WCC4" s="19"/>
      <c r="WCD4" s="19"/>
      <c r="WCE4" s="19"/>
      <c r="WCF4" s="19"/>
      <c r="WCG4" s="19"/>
      <c r="WCH4" s="19"/>
      <c r="WCI4" s="19"/>
      <c r="WCJ4" s="19"/>
      <c r="WCK4" s="19"/>
      <c r="WCL4" s="19"/>
      <c r="WCM4" s="19"/>
      <c r="WCN4" s="19"/>
      <c r="WCO4" s="19"/>
      <c r="WCP4" s="19"/>
      <c r="WCQ4" s="19"/>
      <c r="WCR4" s="19"/>
      <c r="WCS4" s="19"/>
      <c r="WCT4" s="19"/>
      <c r="WCU4" s="19"/>
      <c r="WCV4" s="19"/>
      <c r="WCW4" s="19"/>
      <c r="WCX4" s="19"/>
      <c r="WCY4" s="19"/>
      <c r="WCZ4" s="19"/>
      <c r="WDA4" s="19"/>
      <c r="WDB4" s="19"/>
      <c r="WDC4" s="19"/>
      <c r="WDD4" s="19"/>
      <c r="WDE4" s="19"/>
      <c r="WDF4" s="19"/>
      <c r="WDG4" s="19"/>
      <c r="WDH4" s="19"/>
      <c r="WDI4" s="19"/>
      <c r="WDJ4" s="19"/>
      <c r="WDK4" s="19"/>
      <c r="WDL4" s="19"/>
      <c r="WDM4" s="19"/>
      <c r="WDN4" s="19"/>
      <c r="WDO4" s="19"/>
      <c r="WDP4" s="19"/>
      <c r="WDQ4" s="19"/>
      <c r="WDR4" s="19"/>
      <c r="WDS4" s="19"/>
      <c r="WDT4" s="19"/>
      <c r="WDU4" s="19"/>
      <c r="WDV4" s="19"/>
      <c r="WDW4" s="19"/>
      <c r="WDX4" s="19"/>
      <c r="WDY4" s="19"/>
      <c r="WDZ4" s="19"/>
      <c r="WEA4" s="19"/>
      <c r="WEB4" s="19"/>
      <c r="WEC4" s="19"/>
      <c r="WED4" s="19"/>
      <c r="WEE4" s="19"/>
      <c r="WEF4" s="19"/>
      <c r="WEG4" s="19"/>
      <c r="WEH4" s="19"/>
      <c r="WEI4" s="19"/>
      <c r="WEJ4" s="19"/>
      <c r="WEK4" s="19"/>
      <c r="WEL4" s="19"/>
      <c r="WEM4" s="19"/>
      <c r="WEN4" s="19"/>
      <c r="WEO4" s="19"/>
      <c r="WEP4" s="19"/>
      <c r="WEQ4" s="19"/>
      <c r="WER4" s="19"/>
      <c r="WES4" s="19"/>
      <c r="WET4" s="19"/>
      <c r="WEU4" s="19"/>
      <c r="WEV4" s="19"/>
      <c r="WEW4" s="19"/>
      <c r="WEX4" s="19"/>
      <c r="WEY4" s="19"/>
      <c r="WEZ4" s="19"/>
      <c r="WFA4" s="19"/>
      <c r="WFB4" s="19"/>
      <c r="WFC4" s="19"/>
      <c r="WFD4" s="19"/>
      <c r="WFE4" s="19"/>
      <c r="WFF4" s="19"/>
      <c r="WFG4" s="19"/>
      <c r="WFH4" s="19"/>
      <c r="WFI4" s="19"/>
      <c r="WFJ4" s="19"/>
      <c r="WFK4" s="19"/>
      <c r="WFL4" s="19"/>
      <c r="WFM4" s="19"/>
      <c r="WFN4" s="19"/>
      <c r="WFO4" s="19"/>
      <c r="WFP4" s="19"/>
      <c r="WFQ4" s="19"/>
      <c r="WFR4" s="19"/>
      <c r="WFS4" s="19"/>
      <c r="WFT4" s="19"/>
      <c r="WFU4" s="19"/>
      <c r="WFV4" s="19"/>
      <c r="WFW4" s="19"/>
      <c r="WFX4" s="19"/>
      <c r="WFY4" s="19"/>
      <c r="WFZ4" s="19"/>
      <c r="WGA4" s="19"/>
      <c r="WGB4" s="19"/>
      <c r="WGC4" s="19"/>
      <c r="WGD4" s="19"/>
      <c r="WGE4" s="19"/>
      <c r="WGF4" s="19"/>
      <c r="WGG4" s="19"/>
      <c r="WGH4" s="19"/>
      <c r="WGI4" s="19"/>
      <c r="WGJ4" s="19"/>
      <c r="WGK4" s="19"/>
      <c r="WGL4" s="19"/>
      <c r="WGM4" s="19"/>
      <c r="WGN4" s="19"/>
      <c r="WGO4" s="19"/>
      <c r="WGP4" s="19"/>
      <c r="WGQ4" s="19"/>
      <c r="WGR4" s="19"/>
      <c r="WGS4" s="19"/>
      <c r="WGT4" s="19"/>
      <c r="WGU4" s="19"/>
      <c r="WGV4" s="19"/>
      <c r="WGW4" s="19"/>
      <c r="WGX4" s="19"/>
      <c r="WGY4" s="19"/>
      <c r="WGZ4" s="19"/>
      <c r="WHA4" s="19"/>
      <c r="WHB4" s="19"/>
      <c r="WHC4" s="19"/>
      <c r="WHD4" s="19"/>
      <c r="WHE4" s="19"/>
      <c r="WHF4" s="19"/>
      <c r="WHG4" s="19"/>
      <c r="WHH4" s="19"/>
      <c r="WHI4" s="19"/>
      <c r="WHJ4" s="19"/>
      <c r="WHK4" s="19"/>
      <c r="WHL4" s="19"/>
      <c r="WHM4" s="19"/>
      <c r="WHN4" s="19"/>
      <c r="WHO4" s="19"/>
      <c r="WHP4" s="19"/>
      <c r="WHQ4" s="19"/>
      <c r="WHR4" s="19"/>
      <c r="WHS4" s="19"/>
      <c r="WHT4" s="19"/>
      <c r="WHU4" s="19"/>
      <c r="WHV4" s="19"/>
      <c r="WHW4" s="19"/>
      <c r="WHX4" s="19"/>
      <c r="WHY4" s="19"/>
      <c r="WHZ4" s="19"/>
      <c r="WIA4" s="19"/>
      <c r="WIB4" s="19"/>
      <c r="WIC4" s="19"/>
      <c r="WID4" s="19"/>
      <c r="WIE4" s="19"/>
      <c r="WIF4" s="19"/>
      <c r="WIG4" s="19"/>
      <c r="WIH4" s="19"/>
      <c r="WII4" s="19"/>
      <c r="WIJ4" s="19"/>
      <c r="WIK4" s="19"/>
      <c r="WIL4" s="19"/>
      <c r="WIM4" s="19"/>
      <c r="WIN4" s="19"/>
      <c r="WIO4" s="19"/>
      <c r="WIP4" s="19"/>
      <c r="WIQ4" s="19"/>
      <c r="WIR4" s="19"/>
      <c r="WIS4" s="19"/>
      <c r="WIT4" s="19"/>
      <c r="WIU4" s="19"/>
      <c r="WIV4" s="19"/>
      <c r="WIW4" s="19"/>
      <c r="WIX4" s="19"/>
      <c r="WIY4" s="19"/>
      <c r="WIZ4" s="19"/>
      <c r="WJA4" s="19"/>
      <c r="WJB4" s="19"/>
      <c r="WJC4" s="19"/>
      <c r="WJD4" s="19"/>
      <c r="WJE4" s="19"/>
      <c r="WJF4" s="19"/>
      <c r="WJG4" s="19"/>
      <c r="WJH4" s="19"/>
      <c r="WJI4" s="19"/>
      <c r="WJJ4" s="19"/>
      <c r="WJK4" s="19"/>
      <c r="WJL4" s="19"/>
      <c r="WJM4" s="19"/>
      <c r="WJN4" s="19"/>
      <c r="WJO4" s="19"/>
      <c r="WJP4" s="19"/>
      <c r="WJQ4" s="19"/>
      <c r="WJR4" s="19"/>
      <c r="WJS4" s="19"/>
      <c r="WJT4" s="19"/>
      <c r="WJU4" s="19"/>
      <c r="WJV4" s="19"/>
      <c r="WJW4" s="19"/>
      <c r="WJX4" s="19"/>
      <c r="WJY4" s="19"/>
      <c r="WJZ4" s="19"/>
      <c r="WKA4" s="19"/>
      <c r="WKB4" s="19"/>
      <c r="WKC4" s="19"/>
      <c r="WKD4" s="19"/>
      <c r="WKE4" s="19"/>
      <c r="WKF4" s="19"/>
      <c r="WKG4" s="19"/>
      <c r="WKH4" s="19"/>
      <c r="WKI4" s="19"/>
      <c r="WKJ4" s="19"/>
      <c r="WKK4" s="19"/>
      <c r="WKL4" s="19"/>
      <c r="WKM4" s="19"/>
      <c r="WKN4" s="19"/>
      <c r="WKO4" s="19"/>
      <c r="WKP4" s="19"/>
      <c r="WKQ4" s="19"/>
      <c r="WKR4" s="19"/>
      <c r="WKS4" s="19"/>
      <c r="WKT4" s="19"/>
      <c r="WKU4" s="19"/>
      <c r="WKV4" s="19"/>
      <c r="WKW4" s="19"/>
      <c r="WKX4" s="19"/>
      <c r="WKY4" s="19"/>
      <c r="WKZ4" s="19"/>
      <c r="WLA4" s="19"/>
      <c r="WLB4" s="19"/>
      <c r="WLC4" s="19"/>
      <c r="WLD4" s="19"/>
      <c r="WLE4" s="19"/>
      <c r="WLF4" s="19"/>
      <c r="WLG4" s="19"/>
      <c r="WLH4" s="19"/>
      <c r="WLI4" s="19"/>
      <c r="WLJ4" s="19"/>
      <c r="WLK4" s="19"/>
      <c r="WLL4" s="19"/>
      <c r="WLM4" s="19"/>
      <c r="WLN4" s="19"/>
      <c r="WLO4" s="19"/>
      <c r="WLP4" s="19"/>
      <c r="WLQ4" s="19"/>
      <c r="WLR4" s="19"/>
      <c r="WLS4" s="19"/>
      <c r="WLT4" s="19"/>
      <c r="WLU4" s="19"/>
      <c r="WLV4" s="19"/>
      <c r="WLW4" s="19"/>
      <c r="WLX4" s="19"/>
      <c r="WLY4" s="19"/>
      <c r="WLZ4" s="19"/>
      <c r="WMA4" s="19"/>
      <c r="WMB4" s="19"/>
      <c r="WMC4" s="19"/>
      <c r="WMD4" s="19"/>
      <c r="WME4" s="19"/>
      <c r="WMF4" s="19"/>
      <c r="WMG4" s="19"/>
      <c r="WMH4" s="19"/>
      <c r="WMI4" s="19"/>
      <c r="WMJ4" s="19"/>
      <c r="WMK4" s="19"/>
      <c r="WML4" s="19"/>
      <c r="WMM4" s="19"/>
      <c r="WMN4" s="19"/>
      <c r="WMO4" s="19"/>
      <c r="WMP4" s="19"/>
      <c r="WMQ4" s="19"/>
      <c r="WMR4" s="19"/>
      <c r="WMS4" s="19"/>
      <c r="WMT4" s="19"/>
      <c r="WMU4" s="19"/>
      <c r="WMV4" s="19"/>
      <c r="WMW4" s="19"/>
      <c r="WMX4" s="19"/>
      <c r="WMY4" s="19"/>
      <c r="WMZ4" s="19"/>
      <c r="WNA4" s="19"/>
      <c r="WNB4" s="19"/>
      <c r="WNC4" s="19"/>
      <c r="WND4" s="19"/>
      <c r="WNE4" s="19"/>
      <c r="WNF4" s="19"/>
      <c r="WNG4" s="19"/>
      <c r="WNH4" s="19"/>
      <c r="WNI4" s="19"/>
      <c r="WNJ4" s="19"/>
      <c r="WNK4" s="19"/>
      <c r="WNL4" s="19"/>
      <c r="WNM4" s="19"/>
      <c r="WNN4" s="19"/>
      <c r="WNO4" s="19"/>
      <c r="WNP4" s="19"/>
      <c r="WNQ4" s="19"/>
      <c r="WNR4" s="19"/>
      <c r="WNS4" s="19"/>
      <c r="WNT4" s="19"/>
      <c r="WNU4" s="19"/>
      <c r="WNV4" s="19"/>
      <c r="WNW4" s="19"/>
      <c r="WNX4" s="19"/>
      <c r="WNY4" s="19"/>
      <c r="WNZ4" s="19"/>
      <c r="WOA4" s="19"/>
      <c r="WOB4" s="19"/>
      <c r="WOC4" s="19"/>
      <c r="WOD4" s="19"/>
      <c r="WOE4" s="19"/>
      <c r="WOF4" s="19"/>
      <c r="WOG4" s="19"/>
      <c r="WOH4" s="19"/>
      <c r="WOI4" s="19"/>
      <c r="WOJ4" s="19"/>
      <c r="WOK4" s="19"/>
      <c r="WOL4" s="19"/>
      <c r="WOM4" s="19"/>
      <c r="WON4" s="19"/>
      <c r="WOO4" s="19"/>
      <c r="WOP4" s="19"/>
      <c r="WOQ4" s="19"/>
      <c r="WOR4" s="19"/>
      <c r="WOS4" s="19"/>
      <c r="WOT4" s="19"/>
      <c r="WOU4" s="19"/>
      <c r="WOV4" s="19"/>
      <c r="WOW4" s="19"/>
      <c r="WOX4" s="19"/>
      <c r="WOY4" s="19"/>
      <c r="WOZ4" s="19"/>
      <c r="WPA4" s="19"/>
      <c r="WPB4" s="19"/>
      <c r="WPC4" s="19"/>
      <c r="WPD4" s="19"/>
      <c r="WPE4" s="19"/>
      <c r="WPF4" s="19"/>
      <c r="WPG4" s="19"/>
      <c r="WPH4" s="19"/>
      <c r="WPI4" s="19"/>
      <c r="WPJ4" s="19"/>
      <c r="WPK4" s="19"/>
      <c r="WPL4" s="19"/>
      <c r="WPM4" s="19"/>
      <c r="WPN4" s="19"/>
      <c r="WPO4" s="19"/>
      <c r="WPP4" s="19"/>
      <c r="WPQ4" s="19"/>
      <c r="WPR4" s="19"/>
      <c r="WPS4" s="19"/>
      <c r="WPT4" s="19"/>
      <c r="WPU4" s="19"/>
      <c r="WPV4" s="19"/>
      <c r="WPW4" s="19"/>
      <c r="WPX4" s="19"/>
      <c r="WPY4" s="19"/>
      <c r="WPZ4" s="19"/>
      <c r="WQA4" s="19"/>
      <c r="WQB4" s="19"/>
      <c r="WQC4" s="19"/>
      <c r="WQD4" s="19"/>
      <c r="WQE4" s="19"/>
      <c r="WQF4" s="19"/>
      <c r="WQG4" s="19"/>
      <c r="WQH4" s="19"/>
      <c r="WQI4" s="19"/>
      <c r="WQJ4" s="19"/>
      <c r="WQK4" s="19"/>
      <c r="WQL4" s="19"/>
      <c r="WQM4" s="19"/>
      <c r="WQN4" s="19"/>
      <c r="WQO4" s="19"/>
      <c r="WQP4" s="19"/>
      <c r="WQQ4" s="19"/>
      <c r="WQR4" s="19"/>
      <c r="WQS4" s="19"/>
      <c r="WQT4" s="19"/>
      <c r="WQU4" s="19"/>
      <c r="WQV4" s="19"/>
      <c r="WQW4" s="19"/>
      <c r="WQX4" s="19"/>
      <c r="WQY4" s="19"/>
      <c r="WQZ4" s="19"/>
      <c r="WRA4" s="19"/>
      <c r="WRB4" s="19"/>
      <c r="WRC4" s="19"/>
      <c r="WRD4" s="19"/>
      <c r="WRE4" s="19"/>
      <c r="WRF4" s="19"/>
      <c r="WRG4" s="19"/>
      <c r="WRH4" s="19"/>
      <c r="WRI4" s="19"/>
      <c r="WRJ4" s="19"/>
      <c r="WRK4" s="19"/>
      <c r="WRL4" s="19"/>
      <c r="WRM4" s="19"/>
      <c r="WRN4" s="19"/>
      <c r="WRO4" s="19"/>
      <c r="WRP4" s="19"/>
      <c r="WRQ4" s="19"/>
      <c r="WRR4" s="19"/>
      <c r="WRS4" s="19"/>
      <c r="WRT4" s="19"/>
      <c r="WRU4" s="19"/>
      <c r="WRV4" s="19"/>
      <c r="WRW4" s="19"/>
      <c r="WRX4" s="19"/>
      <c r="WRY4" s="19"/>
      <c r="WRZ4" s="19"/>
      <c r="WSA4" s="19"/>
      <c r="WSB4" s="19"/>
      <c r="WSC4" s="19"/>
      <c r="WSD4" s="19"/>
      <c r="WSE4" s="19"/>
      <c r="WSF4" s="19"/>
      <c r="WSG4" s="19"/>
      <c r="WSH4" s="19"/>
      <c r="WSI4" s="19"/>
      <c r="WSJ4" s="19"/>
      <c r="WSK4" s="19"/>
      <c r="WSL4" s="19"/>
      <c r="WSM4" s="19"/>
      <c r="WSN4" s="19"/>
      <c r="WSO4" s="19"/>
      <c r="WSP4" s="19"/>
      <c r="WSQ4" s="19"/>
      <c r="WSR4" s="19"/>
      <c r="WSS4" s="19"/>
      <c r="WST4" s="19"/>
      <c r="WSU4" s="19"/>
      <c r="WSV4" s="19"/>
      <c r="WSW4" s="19"/>
      <c r="WSX4" s="19"/>
      <c r="WSY4" s="19"/>
      <c r="WSZ4" s="19"/>
      <c r="WTA4" s="19"/>
      <c r="WTB4" s="19"/>
      <c r="WTC4" s="19"/>
      <c r="WTD4" s="19"/>
      <c r="WTE4" s="19"/>
      <c r="WTF4" s="19"/>
      <c r="WTG4" s="19"/>
      <c r="WTH4" s="19"/>
      <c r="WTI4" s="19"/>
      <c r="WTJ4" s="19"/>
      <c r="WTK4" s="19"/>
      <c r="WTL4" s="19"/>
      <c r="WTM4" s="19"/>
      <c r="WTN4" s="19"/>
      <c r="WTO4" s="19"/>
      <c r="WTP4" s="19"/>
      <c r="WTQ4" s="19"/>
      <c r="WTR4" s="19"/>
      <c r="WTS4" s="19"/>
      <c r="WTT4" s="19"/>
      <c r="WTU4" s="19"/>
      <c r="WTV4" s="19"/>
      <c r="WTW4" s="19"/>
      <c r="WTX4" s="19"/>
      <c r="WTY4" s="19"/>
      <c r="WTZ4" s="19"/>
      <c r="WUA4" s="19"/>
      <c r="WUB4" s="19"/>
      <c r="WUC4" s="19"/>
      <c r="WUD4" s="19"/>
      <c r="WUE4" s="19"/>
      <c r="WUF4" s="19"/>
      <c r="WUG4" s="19"/>
      <c r="WUH4" s="19"/>
      <c r="WUI4" s="19"/>
      <c r="WUJ4" s="19"/>
      <c r="WUK4" s="19"/>
      <c r="WUL4" s="19"/>
      <c r="WUM4" s="19"/>
      <c r="WUN4" s="19"/>
      <c r="WUO4" s="19"/>
      <c r="WUP4" s="19"/>
      <c r="WUQ4" s="19"/>
      <c r="WUR4" s="19"/>
      <c r="WUS4" s="19"/>
      <c r="WUT4" s="19"/>
      <c r="WUU4" s="19"/>
      <c r="WUV4" s="19"/>
      <c r="WUW4" s="19"/>
      <c r="WUX4" s="19"/>
      <c r="WUY4" s="19"/>
      <c r="WUZ4" s="19"/>
      <c r="WVA4" s="19"/>
      <c r="WVB4" s="19"/>
      <c r="WVC4" s="19"/>
      <c r="WVD4" s="19"/>
      <c r="WVE4" s="19"/>
      <c r="WVF4" s="19"/>
      <c r="WVG4" s="19"/>
      <c r="WVH4" s="19"/>
      <c r="WVI4" s="19"/>
      <c r="WVJ4" s="19"/>
      <c r="WVK4" s="19"/>
      <c r="WVL4" s="19"/>
      <c r="WVM4" s="19"/>
      <c r="WVN4" s="19"/>
      <c r="WVO4" s="19"/>
      <c r="WVP4" s="19"/>
      <c r="WVQ4" s="19"/>
      <c r="WVR4" s="19"/>
      <c r="WVS4" s="19"/>
      <c r="WVT4" s="19"/>
      <c r="WVU4" s="19"/>
      <c r="WVV4" s="19"/>
      <c r="WVW4" s="19"/>
      <c r="WVX4" s="19"/>
      <c r="WVY4" s="19"/>
      <c r="WVZ4" s="19"/>
      <c r="WWA4" s="19"/>
      <c r="WWB4" s="19"/>
      <c r="WWC4" s="19"/>
      <c r="WWD4" s="19"/>
      <c r="WWE4" s="19"/>
      <c r="WWF4" s="19"/>
      <c r="WWG4" s="19"/>
      <c r="WWH4" s="19"/>
      <c r="WWI4" s="19"/>
      <c r="WWJ4" s="19"/>
      <c r="WWK4" s="19"/>
      <c r="WWL4" s="19"/>
      <c r="WWM4" s="19"/>
      <c r="WWN4" s="19"/>
      <c r="WWO4" s="19"/>
      <c r="WWP4" s="19"/>
      <c r="WWQ4" s="19"/>
      <c r="WWR4" s="19"/>
      <c r="WWS4" s="19"/>
      <c r="WWT4" s="19"/>
      <c r="WWU4" s="19"/>
      <c r="WWV4" s="19"/>
      <c r="WWW4" s="19"/>
      <c r="WWX4" s="19"/>
      <c r="WWY4" s="19"/>
      <c r="WWZ4" s="19"/>
      <c r="WXA4" s="19"/>
      <c r="WXB4" s="19"/>
      <c r="WXC4" s="19"/>
      <c r="WXD4" s="19"/>
      <c r="WXE4" s="19"/>
      <c r="WXF4" s="19"/>
      <c r="WXG4" s="19"/>
      <c r="WXH4" s="19"/>
      <c r="WXI4" s="19"/>
      <c r="WXJ4" s="19"/>
      <c r="WXK4" s="19"/>
      <c r="WXL4" s="19"/>
      <c r="WXM4" s="19"/>
      <c r="WXN4" s="19"/>
      <c r="WXO4" s="19"/>
      <c r="WXP4" s="19"/>
      <c r="WXQ4" s="19"/>
      <c r="WXR4" s="19"/>
      <c r="WXS4" s="19"/>
      <c r="WXT4" s="19"/>
      <c r="WXU4" s="19"/>
      <c r="WXV4" s="19"/>
      <c r="WXW4" s="19"/>
      <c r="WXX4" s="19"/>
      <c r="WXY4" s="19"/>
      <c r="WXZ4" s="19"/>
      <c r="WYA4" s="19"/>
      <c r="WYB4" s="19"/>
      <c r="WYC4" s="19"/>
      <c r="WYD4" s="19"/>
      <c r="WYE4" s="19"/>
      <c r="WYF4" s="19"/>
      <c r="WYG4" s="19"/>
      <c r="WYH4" s="19"/>
      <c r="WYI4" s="19"/>
      <c r="WYJ4" s="19"/>
      <c r="WYK4" s="19"/>
      <c r="WYL4" s="19"/>
      <c r="WYM4" s="19"/>
      <c r="WYN4" s="19"/>
      <c r="WYO4" s="19"/>
      <c r="WYP4" s="19"/>
      <c r="WYQ4" s="19"/>
      <c r="WYR4" s="19"/>
      <c r="WYS4" s="19"/>
      <c r="WYT4" s="19"/>
      <c r="WYU4" s="19"/>
      <c r="WYV4" s="19"/>
      <c r="WYW4" s="19"/>
      <c r="WYX4" s="19"/>
      <c r="WYY4" s="19"/>
      <c r="WYZ4" s="19"/>
      <c r="WZA4" s="19"/>
      <c r="WZB4" s="19"/>
      <c r="WZC4" s="19"/>
      <c r="WZD4" s="19"/>
      <c r="WZE4" s="19"/>
      <c r="WZF4" s="19"/>
      <c r="WZG4" s="19"/>
      <c r="WZH4" s="19"/>
      <c r="WZI4" s="19"/>
      <c r="WZJ4" s="19"/>
      <c r="WZK4" s="19"/>
      <c r="WZL4" s="19"/>
      <c r="WZM4" s="19"/>
      <c r="WZN4" s="19"/>
      <c r="WZO4" s="19"/>
      <c r="WZP4" s="19"/>
      <c r="WZQ4" s="19"/>
      <c r="WZR4" s="19"/>
      <c r="WZS4" s="19"/>
      <c r="WZT4" s="19"/>
      <c r="WZU4" s="19"/>
      <c r="WZV4" s="19"/>
      <c r="WZW4" s="19"/>
      <c r="WZX4" s="19"/>
      <c r="WZY4" s="19"/>
      <c r="WZZ4" s="19"/>
      <c r="XAA4" s="19"/>
      <c r="XAB4" s="19"/>
      <c r="XAC4" s="19"/>
      <c r="XAD4" s="19"/>
      <c r="XAE4" s="19"/>
      <c r="XAF4" s="19"/>
      <c r="XAG4" s="19"/>
      <c r="XAH4" s="19"/>
      <c r="XAI4" s="19"/>
      <c r="XAJ4" s="19"/>
      <c r="XAK4" s="19"/>
      <c r="XAL4" s="19"/>
      <c r="XAM4" s="19"/>
      <c r="XAN4" s="19"/>
      <c r="XAO4" s="19"/>
      <c r="XAP4" s="19"/>
      <c r="XAQ4" s="19"/>
      <c r="XAR4" s="19"/>
      <c r="XAS4" s="19"/>
      <c r="XAT4" s="19"/>
      <c r="XAU4" s="19"/>
      <c r="XAV4" s="19"/>
      <c r="XAW4" s="19"/>
      <c r="XAX4" s="19"/>
      <c r="XAY4" s="19"/>
      <c r="XAZ4" s="19"/>
      <c r="XBA4" s="19"/>
      <c r="XBB4" s="19"/>
      <c r="XBC4" s="19"/>
      <c r="XBD4" s="19"/>
      <c r="XBE4" s="19"/>
      <c r="XBF4" s="19"/>
      <c r="XBG4" s="19"/>
      <c r="XBH4" s="19"/>
      <c r="XBI4" s="19"/>
      <c r="XBJ4" s="19"/>
      <c r="XBK4" s="19"/>
      <c r="XBL4" s="19"/>
      <c r="XBM4" s="19"/>
      <c r="XBN4" s="19"/>
      <c r="XBO4" s="19"/>
      <c r="XBP4" s="19"/>
      <c r="XBQ4" s="19"/>
      <c r="XBR4" s="19"/>
      <c r="XBS4" s="19"/>
      <c r="XBT4" s="19"/>
      <c r="XBU4" s="19"/>
      <c r="XBV4" s="19"/>
      <c r="XBW4" s="19"/>
      <c r="XBX4" s="19"/>
      <c r="XBY4" s="19"/>
      <c r="XBZ4" s="19"/>
      <c r="XCA4" s="19"/>
      <c r="XCB4" s="19"/>
      <c r="XCC4" s="19"/>
      <c r="XCD4" s="19"/>
      <c r="XCE4" s="19"/>
      <c r="XCF4" s="19"/>
      <c r="XCG4" s="19"/>
      <c r="XCH4" s="19"/>
      <c r="XCI4" s="19"/>
      <c r="XCJ4" s="19"/>
      <c r="XCK4" s="19"/>
      <c r="XCL4" s="19"/>
      <c r="XCM4" s="19"/>
      <c r="XCN4" s="19"/>
      <c r="XCO4" s="19"/>
      <c r="XCP4" s="19"/>
      <c r="XCQ4" s="19"/>
      <c r="XCR4" s="19"/>
      <c r="XCS4" s="19"/>
      <c r="XCT4" s="19"/>
      <c r="XCU4" s="19"/>
      <c r="XCV4" s="19"/>
      <c r="XCW4" s="19"/>
      <c r="XCX4" s="19"/>
      <c r="XCY4" s="19"/>
      <c r="XCZ4" s="19"/>
      <c r="XDA4" s="19"/>
      <c r="XDB4" s="19"/>
      <c r="XDC4" s="19"/>
      <c r="XDD4" s="19"/>
      <c r="XDE4" s="19"/>
      <c r="XDF4" s="19"/>
      <c r="XDG4" s="19"/>
      <c r="XDH4" s="19"/>
      <c r="XDI4" s="19"/>
      <c r="XDJ4" s="19"/>
      <c r="XDK4" s="19"/>
      <c r="XDL4" s="19"/>
      <c r="XDM4" s="19"/>
      <c r="XDN4" s="19"/>
      <c r="XDO4" s="19"/>
      <c r="XDP4" s="19"/>
      <c r="XDQ4" s="19"/>
      <c r="XDR4" s="19"/>
      <c r="XDS4" s="19"/>
      <c r="XDT4" s="19"/>
      <c r="XDU4" s="19"/>
      <c r="XDV4" s="19"/>
      <c r="XDW4" s="19"/>
      <c r="XDX4" s="19"/>
      <c r="XDY4" s="19"/>
    </row>
    <row r="5" s="3" customFormat="1" ht="27" customHeight="1" spans="1:16353">
      <c r="A5" s="20" t="s">
        <v>1820</v>
      </c>
      <c r="B5" s="21"/>
      <c r="C5" s="22"/>
      <c r="D5" s="17">
        <f>SUM(D6:D209)</f>
        <v>11057.866859</v>
      </c>
      <c r="E5" s="23"/>
      <c r="F5" s="19"/>
      <c r="G5" s="19"/>
      <c r="H5" s="19"/>
      <c r="I5" s="19"/>
      <c r="J5" s="19"/>
      <c r="K5" s="19"/>
      <c r="L5" s="19"/>
      <c r="M5" s="19"/>
      <c r="N5" s="19"/>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9"/>
      <c r="BA5" s="19"/>
      <c r="BB5" s="19"/>
      <c r="BC5" s="19"/>
      <c r="BD5" s="19"/>
      <c r="BE5" s="19"/>
      <c r="BF5" s="19"/>
      <c r="BG5" s="19"/>
      <c r="BH5" s="19"/>
      <c r="BI5" s="19"/>
      <c r="BJ5" s="19"/>
      <c r="BK5" s="19"/>
      <c r="BL5" s="19"/>
      <c r="BM5" s="19"/>
      <c r="BN5" s="19"/>
      <c r="BO5" s="19"/>
      <c r="BP5" s="19"/>
      <c r="BQ5" s="19"/>
      <c r="BR5" s="19"/>
      <c r="BS5" s="19"/>
      <c r="BT5" s="19"/>
      <c r="BU5" s="19"/>
      <c r="BV5" s="19"/>
      <c r="BW5" s="19"/>
      <c r="BX5" s="19"/>
      <c r="BY5" s="19"/>
      <c r="BZ5" s="19"/>
      <c r="CA5" s="19"/>
      <c r="CB5" s="19"/>
      <c r="CC5" s="19"/>
      <c r="CD5" s="19"/>
      <c r="CE5" s="19"/>
      <c r="CF5" s="19"/>
      <c r="CG5" s="19"/>
      <c r="CH5" s="19"/>
      <c r="CI5" s="19"/>
      <c r="CJ5" s="19"/>
      <c r="CK5" s="19"/>
      <c r="CL5" s="19"/>
      <c r="CM5" s="19"/>
      <c r="CN5" s="19"/>
      <c r="CO5" s="19"/>
      <c r="CP5" s="19"/>
      <c r="CQ5" s="19"/>
      <c r="CR5" s="19"/>
      <c r="CS5" s="19"/>
      <c r="CT5" s="19"/>
      <c r="CU5" s="19"/>
      <c r="CV5" s="19"/>
      <c r="CW5" s="19"/>
      <c r="CX5" s="19"/>
      <c r="CY5" s="19"/>
      <c r="CZ5" s="19"/>
      <c r="DA5" s="19"/>
      <c r="DB5" s="19"/>
      <c r="DC5" s="19"/>
      <c r="DD5" s="19"/>
      <c r="DE5" s="19"/>
      <c r="DF5" s="19"/>
      <c r="DG5" s="19"/>
      <c r="DH5" s="19"/>
      <c r="DI5" s="19"/>
      <c r="DJ5" s="19"/>
      <c r="DK5" s="19"/>
      <c r="DL5" s="19"/>
      <c r="DM5" s="19"/>
      <c r="DN5" s="19"/>
      <c r="DO5" s="19"/>
      <c r="DP5" s="19"/>
      <c r="DQ5" s="19"/>
      <c r="DR5" s="19"/>
      <c r="DS5" s="19"/>
      <c r="DT5" s="19"/>
      <c r="DU5" s="19"/>
      <c r="DV5" s="19"/>
      <c r="DW5" s="19"/>
      <c r="DX5" s="19"/>
      <c r="DY5" s="19"/>
      <c r="DZ5" s="19"/>
      <c r="EA5" s="19"/>
      <c r="EB5" s="19"/>
      <c r="EC5" s="19"/>
      <c r="ED5" s="19"/>
      <c r="EE5" s="19"/>
      <c r="EF5" s="19"/>
      <c r="EG5" s="19"/>
      <c r="EH5" s="19"/>
      <c r="EI5" s="19"/>
      <c r="EJ5" s="19"/>
      <c r="EK5" s="19"/>
      <c r="EL5" s="19"/>
      <c r="EM5" s="19"/>
      <c r="EN5" s="19"/>
      <c r="EO5" s="19"/>
      <c r="EP5" s="19"/>
      <c r="EQ5" s="19"/>
      <c r="ER5" s="19"/>
      <c r="ES5" s="19"/>
      <c r="ET5" s="19"/>
      <c r="EU5" s="19"/>
      <c r="EV5" s="19"/>
      <c r="EW5" s="19"/>
      <c r="EX5" s="19"/>
      <c r="EY5" s="19"/>
      <c r="EZ5" s="19"/>
      <c r="FA5" s="19"/>
      <c r="FB5" s="19"/>
      <c r="FC5" s="19"/>
      <c r="FD5" s="19"/>
      <c r="FE5" s="19"/>
      <c r="FF5" s="19"/>
      <c r="FG5" s="19"/>
      <c r="FH5" s="19"/>
      <c r="FI5" s="19"/>
      <c r="FJ5" s="19"/>
      <c r="FK5" s="19"/>
      <c r="FL5" s="19"/>
      <c r="FM5" s="19"/>
      <c r="FN5" s="19"/>
      <c r="FO5" s="19"/>
      <c r="FP5" s="19"/>
      <c r="FQ5" s="19"/>
      <c r="FR5" s="19"/>
      <c r="FS5" s="19"/>
      <c r="FT5" s="19"/>
      <c r="FU5" s="19"/>
      <c r="FV5" s="19"/>
      <c r="FW5" s="19"/>
      <c r="FX5" s="19"/>
      <c r="FY5" s="19"/>
      <c r="FZ5" s="19"/>
      <c r="GA5" s="19"/>
      <c r="GB5" s="19"/>
      <c r="GC5" s="19"/>
      <c r="GD5" s="19"/>
      <c r="GE5" s="19"/>
      <c r="GF5" s="19"/>
      <c r="GG5" s="19"/>
      <c r="GH5" s="19"/>
      <c r="GI5" s="19"/>
      <c r="GJ5" s="19"/>
      <c r="GK5" s="19"/>
      <c r="GL5" s="19"/>
      <c r="GM5" s="19"/>
      <c r="GN5" s="19"/>
      <c r="GO5" s="19"/>
      <c r="GP5" s="19"/>
      <c r="GQ5" s="19"/>
      <c r="GR5" s="19"/>
      <c r="GS5" s="19"/>
      <c r="GT5" s="19"/>
      <c r="GU5" s="19"/>
      <c r="GV5" s="19"/>
      <c r="GW5" s="19"/>
      <c r="GX5" s="19"/>
      <c r="GY5" s="19"/>
      <c r="GZ5" s="19"/>
      <c r="HA5" s="19"/>
      <c r="HB5" s="19"/>
      <c r="HC5" s="19"/>
      <c r="HD5" s="19"/>
      <c r="HE5" s="19"/>
      <c r="HF5" s="19"/>
      <c r="HG5" s="19"/>
      <c r="HH5" s="19"/>
      <c r="HI5" s="19"/>
      <c r="HJ5" s="19"/>
      <c r="HK5" s="19"/>
      <c r="HL5" s="19"/>
      <c r="HM5" s="19"/>
      <c r="HN5" s="19"/>
      <c r="HO5" s="19"/>
      <c r="HP5" s="19"/>
      <c r="HQ5" s="19"/>
      <c r="HR5" s="19"/>
      <c r="HS5" s="19"/>
      <c r="HT5" s="19"/>
      <c r="HU5" s="19"/>
      <c r="HV5" s="19"/>
      <c r="HW5" s="19"/>
      <c r="HX5" s="19"/>
      <c r="HY5" s="19"/>
      <c r="HZ5" s="19"/>
      <c r="IA5" s="19"/>
      <c r="IB5" s="19"/>
      <c r="IC5" s="19"/>
      <c r="ID5" s="19"/>
      <c r="IE5" s="19"/>
      <c r="IF5" s="19"/>
      <c r="IG5" s="19"/>
      <c r="IH5" s="19"/>
      <c r="II5" s="19"/>
      <c r="IJ5" s="19"/>
      <c r="IK5" s="19"/>
      <c r="IL5" s="19"/>
      <c r="IM5" s="19"/>
      <c r="IN5" s="19"/>
      <c r="IO5" s="19"/>
      <c r="IP5" s="19"/>
      <c r="IQ5" s="19"/>
      <c r="IR5" s="19"/>
      <c r="IS5" s="19"/>
      <c r="IT5" s="19"/>
      <c r="IU5" s="19"/>
      <c r="IV5" s="19"/>
      <c r="IW5" s="19"/>
      <c r="IX5" s="19"/>
      <c r="IY5" s="19"/>
      <c r="IZ5" s="19"/>
      <c r="JA5" s="19"/>
      <c r="JB5" s="19"/>
      <c r="JC5" s="19"/>
      <c r="JD5" s="19"/>
      <c r="JE5" s="19"/>
      <c r="JF5" s="19"/>
      <c r="JG5" s="19"/>
      <c r="JH5" s="19"/>
      <c r="JI5" s="19"/>
      <c r="JJ5" s="19"/>
      <c r="JK5" s="19"/>
      <c r="JL5" s="19"/>
      <c r="JM5" s="19"/>
      <c r="JN5" s="19"/>
      <c r="JO5" s="19"/>
      <c r="JP5" s="19"/>
      <c r="JQ5" s="19"/>
      <c r="JR5" s="19"/>
      <c r="JS5" s="19"/>
      <c r="JT5" s="19"/>
      <c r="JU5" s="19"/>
      <c r="JV5" s="19"/>
      <c r="JW5" s="19"/>
      <c r="JX5" s="19"/>
      <c r="JY5" s="19"/>
      <c r="JZ5" s="19"/>
      <c r="KA5" s="19"/>
      <c r="KB5" s="19"/>
      <c r="KC5" s="19"/>
      <c r="KD5" s="19"/>
      <c r="KE5" s="19"/>
      <c r="KF5" s="19"/>
      <c r="KG5" s="19"/>
      <c r="KH5" s="19"/>
      <c r="KI5" s="19"/>
      <c r="KJ5" s="19"/>
      <c r="KK5" s="19"/>
      <c r="KL5" s="19"/>
      <c r="KM5" s="19"/>
      <c r="KN5" s="19"/>
      <c r="KO5" s="19"/>
      <c r="KP5" s="19"/>
      <c r="KQ5" s="19"/>
      <c r="KR5" s="19"/>
      <c r="KS5" s="19"/>
      <c r="KT5" s="19"/>
      <c r="KU5" s="19"/>
      <c r="KV5" s="19"/>
      <c r="KW5" s="19"/>
      <c r="KX5" s="19"/>
      <c r="KY5" s="19"/>
      <c r="KZ5" s="19"/>
      <c r="LA5" s="19"/>
      <c r="LB5" s="19"/>
      <c r="LC5" s="19"/>
      <c r="LD5" s="19"/>
      <c r="LE5" s="19"/>
      <c r="LF5" s="19"/>
      <c r="LG5" s="19"/>
      <c r="LH5" s="19"/>
      <c r="LI5" s="19"/>
      <c r="LJ5" s="19"/>
      <c r="LK5" s="19"/>
      <c r="LL5" s="19"/>
      <c r="LM5" s="19"/>
      <c r="LN5" s="19"/>
      <c r="LO5" s="19"/>
      <c r="LP5" s="19"/>
      <c r="LQ5" s="19"/>
      <c r="LR5" s="19"/>
      <c r="LS5" s="19"/>
      <c r="LT5" s="19"/>
      <c r="LU5" s="19"/>
      <c r="LV5" s="19"/>
      <c r="LW5" s="19"/>
      <c r="LX5" s="19"/>
      <c r="LY5" s="19"/>
      <c r="LZ5" s="19"/>
      <c r="MA5" s="19"/>
      <c r="MB5" s="19"/>
      <c r="MC5" s="19"/>
      <c r="MD5" s="19"/>
      <c r="ME5" s="19"/>
      <c r="MF5" s="19"/>
      <c r="MG5" s="19"/>
      <c r="MH5" s="19"/>
      <c r="MI5" s="19"/>
      <c r="MJ5" s="19"/>
      <c r="MK5" s="19"/>
      <c r="ML5" s="19"/>
      <c r="MM5" s="19"/>
      <c r="MN5" s="19"/>
      <c r="MO5" s="19"/>
      <c r="MP5" s="19"/>
      <c r="MQ5" s="19"/>
      <c r="MR5" s="19"/>
      <c r="MS5" s="19"/>
      <c r="MT5" s="19"/>
      <c r="MU5" s="19"/>
      <c r="MV5" s="19"/>
      <c r="MW5" s="19"/>
      <c r="MX5" s="19"/>
      <c r="MY5" s="19"/>
      <c r="MZ5" s="19"/>
      <c r="NA5" s="19"/>
      <c r="NB5" s="19"/>
      <c r="NC5" s="19"/>
      <c r="ND5" s="19"/>
      <c r="NE5" s="19"/>
      <c r="NF5" s="19"/>
      <c r="NG5" s="19"/>
      <c r="NH5" s="19"/>
      <c r="NI5" s="19"/>
      <c r="NJ5" s="19"/>
      <c r="NK5" s="19"/>
      <c r="NL5" s="19"/>
      <c r="NM5" s="19"/>
      <c r="NN5" s="19"/>
      <c r="NO5" s="19"/>
      <c r="NP5" s="19"/>
      <c r="NQ5" s="19"/>
      <c r="NR5" s="19"/>
      <c r="NS5" s="19"/>
      <c r="NT5" s="19"/>
      <c r="NU5" s="19"/>
      <c r="NV5" s="19"/>
      <c r="NW5" s="19"/>
      <c r="NX5" s="19"/>
      <c r="NY5" s="19"/>
      <c r="NZ5" s="19"/>
      <c r="OA5" s="19"/>
      <c r="OB5" s="19"/>
      <c r="OC5" s="19"/>
      <c r="OD5" s="19"/>
      <c r="OE5" s="19"/>
      <c r="OF5" s="19"/>
      <c r="OG5" s="19"/>
      <c r="OH5" s="19"/>
      <c r="OI5" s="19"/>
      <c r="OJ5" s="19"/>
      <c r="OK5" s="19"/>
      <c r="OL5" s="19"/>
      <c r="OM5" s="19"/>
      <c r="ON5" s="19"/>
      <c r="OO5" s="19"/>
      <c r="OP5" s="19"/>
      <c r="OQ5" s="19"/>
      <c r="OR5" s="19"/>
      <c r="OS5" s="19"/>
      <c r="OT5" s="19"/>
      <c r="OU5" s="19"/>
      <c r="OV5" s="19"/>
      <c r="OW5" s="19"/>
      <c r="OX5" s="19"/>
      <c r="OY5" s="19"/>
      <c r="OZ5" s="19"/>
      <c r="PA5" s="19"/>
      <c r="PB5" s="19"/>
      <c r="PC5" s="19"/>
      <c r="PD5" s="19"/>
      <c r="PE5" s="19"/>
      <c r="PF5" s="19"/>
      <c r="PG5" s="19"/>
      <c r="PH5" s="19"/>
      <c r="PI5" s="19"/>
      <c r="PJ5" s="19"/>
      <c r="PK5" s="19"/>
      <c r="PL5" s="19"/>
      <c r="PM5" s="19"/>
      <c r="PN5" s="19"/>
      <c r="PO5" s="19"/>
      <c r="PP5" s="19"/>
      <c r="PQ5" s="19"/>
      <c r="PR5" s="19"/>
      <c r="PS5" s="19"/>
      <c r="PT5" s="19"/>
      <c r="PU5" s="19"/>
      <c r="PV5" s="19"/>
      <c r="PW5" s="19"/>
      <c r="PX5" s="19"/>
      <c r="PY5" s="19"/>
      <c r="PZ5" s="19"/>
      <c r="QA5" s="19"/>
      <c r="QB5" s="19"/>
      <c r="QC5" s="19"/>
      <c r="QD5" s="19"/>
      <c r="QE5" s="19"/>
      <c r="QF5" s="19"/>
      <c r="QG5" s="19"/>
      <c r="QH5" s="19"/>
      <c r="QI5" s="19"/>
      <c r="QJ5" s="19"/>
      <c r="QK5" s="19"/>
      <c r="QL5" s="19"/>
      <c r="QM5" s="19"/>
      <c r="QN5" s="19"/>
      <c r="QO5" s="19"/>
      <c r="QP5" s="19"/>
      <c r="QQ5" s="19"/>
      <c r="QR5" s="19"/>
      <c r="QS5" s="19"/>
      <c r="QT5" s="19"/>
      <c r="QU5" s="19"/>
      <c r="QV5" s="19"/>
      <c r="QW5" s="19"/>
      <c r="QX5" s="19"/>
      <c r="QY5" s="19"/>
      <c r="QZ5" s="19"/>
      <c r="RA5" s="19"/>
      <c r="RB5" s="19"/>
      <c r="RC5" s="19"/>
      <c r="RD5" s="19"/>
      <c r="RE5" s="19"/>
      <c r="RF5" s="19"/>
      <c r="RG5" s="19"/>
      <c r="RH5" s="19"/>
      <c r="RI5" s="19"/>
      <c r="RJ5" s="19"/>
      <c r="RK5" s="19"/>
      <c r="RL5" s="19"/>
      <c r="RM5" s="19"/>
      <c r="RN5" s="19"/>
      <c r="RO5" s="19"/>
      <c r="RP5" s="19"/>
      <c r="RQ5" s="19"/>
      <c r="RR5" s="19"/>
      <c r="RS5" s="19"/>
      <c r="RT5" s="19"/>
      <c r="RU5" s="19"/>
      <c r="RV5" s="19"/>
      <c r="RW5" s="19"/>
      <c r="RX5" s="19"/>
      <c r="RY5" s="19"/>
      <c r="RZ5" s="19"/>
      <c r="SA5" s="19"/>
      <c r="SB5" s="19"/>
      <c r="SC5" s="19"/>
      <c r="SD5" s="19"/>
      <c r="SE5" s="19"/>
      <c r="SF5" s="19"/>
      <c r="SG5" s="19"/>
      <c r="SH5" s="19"/>
      <c r="SI5" s="19"/>
      <c r="SJ5" s="19"/>
      <c r="SK5" s="19"/>
      <c r="SL5" s="19"/>
      <c r="SM5" s="19"/>
      <c r="SN5" s="19"/>
      <c r="SO5" s="19"/>
      <c r="SP5" s="19"/>
      <c r="SQ5" s="19"/>
      <c r="SR5" s="19"/>
      <c r="SS5" s="19"/>
      <c r="ST5" s="19"/>
      <c r="SU5" s="19"/>
      <c r="SV5" s="19"/>
      <c r="SW5" s="19"/>
      <c r="SX5" s="19"/>
      <c r="SY5" s="19"/>
      <c r="SZ5" s="19"/>
      <c r="TA5" s="19"/>
      <c r="TB5" s="19"/>
      <c r="TC5" s="19"/>
      <c r="TD5" s="19"/>
      <c r="TE5" s="19"/>
      <c r="TF5" s="19"/>
      <c r="TG5" s="19"/>
      <c r="TH5" s="19"/>
      <c r="TI5" s="19"/>
      <c r="TJ5" s="19"/>
      <c r="TK5" s="19"/>
      <c r="TL5" s="19"/>
      <c r="TM5" s="19"/>
      <c r="TN5" s="19"/>
      <c r="TO5" s="19"/>
      <c r="TP5" s="19"/>
      <c r="TQ5" s="19"/>
      <c r="TR5" s="19"/>
      <c r="TS5" s="19"/>
      <c r="TT5" s="19"/>
      <c r="TU5" s="19"/>
      <c r="TV5" s="19"/>
      <c r="TW5" s="19"/>
      <c r="TX5" s="19"/>
      <c r="TY5" s="19"/>
      <c r="TZ5" s="19"/>
      <c r="UA5" s="19"/>
      <c r="UB5" s="19"/>
      <c r="UC5" s="19"/>
      <c r="UD5" s="19"/>
      <c r="UE5" s="19"/>
      <c r="UF5" s="19"/>
      <c r="UG5" s="19"/>
      <c r="UH5" s="19"/>
      <c r="UI5" s="19"/>
      <c r="UJ5" s="19"/>
      <c r="UK5" s="19"/>
      <c r="UL5" s="19"/>
      <c r="UM5" s="19"/>
      <c r="UN5" s="19"/>
      <c r="UO5" s="19"/>
      <c r="UP5" s="19"/>
      <c r="UQ5" s="19"/>
      <c r="UR5" s="19"/>
      <c r="US5" s="19"/>
      <c r="UT5" s="19"/>
      <c r="UU5" s="19"/>
      <c r="UV5" s="19"/>
      <c r="UW5" s="19"/>
      <c r="UX5" s="19"/>
      <c r="UY5" s="19"/>
      <c r="UZ5" s="19"/>
      <c r="VA5" s="19"/>
      <c r="VB5" s="19"/>
      <c r="VC5" s="19"/>
      <c r="VD5" s="19"/>
      <c r="VE5" s="19"/>
      <c r="VF5" s="19"/>
      <c r="VG5" s="19"/>
      <c r="VH5" s="19"/>
      <c r="VI5" s="19"/>
      <c r="VJ5" s="19"/>
      <c r="VK5" s="19"/>
      <c r="VL5" s="19"/>
      <c r="VM5" s="19"/>
      <c r="VN5" s="19"/>
      <c r="VO5" s="19"/>
      <c r="VP5" s="19"/>
      <c r="VQ5" s="19"/>
      <c r="VR5" s="19"/>
      <c r="VS5" s="19"/>
      <c r="VT5" s="19"/>
      <c r="VU5" s="19"/>
      <c r="VV5" s="19"/>
      <c r="VW5" s="19"/>
      <c r="VX5" s="19"/>
      <c r="VY5" s="19"/>
      <c r="VZ5" s="19"/>
      <c r="WA5" s="19"/>
      <c r="WB5" s="19"/>
      <c r="WC5" s="19"/>
      <c r="WD5" s="19"/>
      <c r="WE5" s="19"/>
      <c r="WF5" s="19"/>
      <c r="WG5" s="19"/>
      <c r="WH5" s="19"/>
      <c r="WI5" s="19"/>
      <c r="WJ5" s="19"/>
      <c r="WK5" s="19"/>
      <c r="WL5" s="19"/>
      <c r="WM5" s="19"/>
      <c r="WN5" s="19"/>
      <c r="WO5" s="19"/>
      <c r="WP5" s="19"/>
      <c r="WQ5" s="19"/>
      <c r="WR5" s="19"/>
      <c r="WS5" s="19"/>
      <c r="WT5" s="19"/>
      <c r="WU5" s="19"/>
      <c r="WV5" s="19"/>
      <c r="WW5" s="19"/>
      <c r="WX5" s="19"/>
      <c r="WY5" s="19"/>
      <c r="WZ5" s="19"/>
      <c r="XA5" s="19"/>
      <c r="XB5" s="19"/>
      <c r="XC5" s="19"/>
      <c r="XD5" s="19"/>
      <c r="XE5" s="19"/>
      <c r="XF5" s="19"/>
      <c r="XG5" s="19"/>
      <c r="XH5" s="19"/>
      <c r="XI5" s="19"/>
      <c r="XJ5" s="19"/>
      <c r="XK5" s="19"/>
      <c r="XL5" s="19"/>
      <c r="XM5" s="19"/>
      <c r="XN5" s="19"/>
      <c r="XO5" s="19"/>
      <c r="XP5" s="19"/>
      <c r="XQ5" s="19"/>
      <c r="XR5" s="19"/>
      <c r="XS5" s="19"/>
      <c r="XT5" s="19"/>
      <c r="XU5" s="19"/>
      <c r="XV5" s="19"/>
      <c r="XW5" s="19"/>
      <c r="XX5" s="19"/>
      <c r="XY5" s="19"/>
      <c r="XZ5" s="19"/>
      <c r="YA5" s="19"/>
      <c r="YB5" s="19"/>
      <c r="YC5" s="19"/>
      <c r="YD5" s="19"/>
      <c r="YE5" s="19"/>
      <c r="YF5" s="19"/>
      <c r="YG5" s="19"/>
      <c r="YH5" s="19"/>
      <c r="YI5" s="19"/>
      <c r="YJ5" s="19"/>
      <c r="YK5" s="19"/>
      <c r="YL5" s="19"/>
      <c r="YM5" s="19"/>
      <c r="YN5" s="19"/>
      <c r="YO5" s="19"/>
      <c r="YP5" s="19"/>
      <c r="YQ5" s="19"/>
      <c r="YR5" s="19"/>
      <c r="YS5" s="19"/>
      <c r="YT5" s="19"/>
      <c r="YU5" s="19"/>
      <c r="YV5" s="19"/>
      <c r="YW5" s="19"/>
      <c r="YX5" s="19"/>
      <c r="YY5" s="19"/>
      <c r="YZ5" s="19"/>
      <c r="ZA5" s="19"/>
      <c r="ZB5" s="19"/>
      <c r="ZC5" s="19"/>
      <c r="ZD5" s="19"/>
      <c r="ZE5" s="19"/>
      <c r="ZF5" s="19"/>
      <c r="ZG5" s="19"/>
      <c r="ZH5" s="19"/>
      <c r="ZI5" s="19"/>
      <c r="ZJ5" s="19"/>
      <c r="ZK5" s="19"/>
      <c r="ZL5" s="19"/>
      <c r="ZM5" s="19"/>
      <c r="ZN5" s="19"/>
      <c r="ZO5" s="19"/>
      <c r="ZP5" s="19"/>
      <c r="ZQ5" s="19"/>
      <c r="ZR5" s="19"/>
      <c r="ZS5" s="19"/>
      <c r="ZT5" s="19"/>
      <c r="ZU5" s="19"/>
      <c r="ZV5" s="19"/>
      <c r="ZW5" s="19"/>
      <c r="ZX5" s="19"/>
      <c r="ZY5" s="19"/>
      <c r="ZZ5" s="19"/>
      <c r="AAA5" s="19"/>
      <c r="AAB5" s="19"/>
      <c r="AAC5" s="19"/>
      <c r="AAD5" s="19"/>
      <c r="AAE5" s="19"/>
      <c r="AAF5" s="19"/>
      <c r="AAG5" s="19"/>
      <c r="AAH5" s="19"/>
      <c r="AAI5" s="19"/>
      <c r="AAJ5" s="19"/>
      <c r="AAK5" s="19"/>
      <c r="AAL5" s="19"/>
      <c r="AAM5" s="19"/>
      <c r="AAN5" s="19"/>
      <c r="AAO5" s="19"/>
      <c r="AAP5" s="19"/>
      <c r="AAQ5" s="19"/>
      <c r="AAR5" s="19"/>
      <c r="AAS5" s="19"/>
      <c r="AAT5" s="19"/>
      <c r="AAU5" s="19"/>
      <c r="AAV5" s="19"/>
      <c r="AAW5" s="19"/>
      <c r="AAX5" s="19"/>
      <c r="AAY5" s="19"/>
      <c r="AAZ5" s="19"/>
      <c r="ABA5" s="19"/>
      <c r="ABB5" s="19"/>
      <c r="ABC5" s="19"/>
      <c r="ABD5" s="19"/>
      <c r="ABE5" s="19"/>
      <c r="ABF5" s="19"/>
      <c r="ABG5" s="19"/>
      <c r="ABH5" s="19"/>
      <c r="ABI5" s="19"/>
      <c r="ABJ5" s="19"/>
      <c r="ABK5" s="19"/>
      <c r="ABL5" s="19"/>
      <c r="ABM5" s="19"/>
      <c r="ABN5" s="19"/>
      <c r="ABO5" s="19"/>
      <c r="ABP5" s="19"/>
      <c r="ABQ5" s="19"/>
      <c r="ABR5" s="19"/>
      <c r="ABS5" s="19"/>
      <c r="ABT5" s="19"/>
      <c r="ABU5" s="19"/>
      <c r="ABV5" s="19"/>
      <c r="ABW5" s="19"/>
      <c r="ABX5" s="19"/>
      <c r="ABY5" s="19"/>
      <c r="ABZ5" s="19"/>
      <c r="ACA5" s="19"/>
      <c r="ACB5" s="19"/>
      <c r="ACC5" s="19"/>
      <c r="ACD5" s="19"/>
      <c r="ACE5" s="19"/>
      <c r="ACF5" s="19"/>
      <c r="ACG5" s="19"/>
      <c r="ACH5" s="19"/>
      <c r="ACI5" s="19"/>
      <c r="ACJ5" s="19"/>
      <c r="ACK5" s="19"/>
      <c r="ACL5" s="19"/>
      <c r="ACM5" s="19"/>
      <c r="ACN5" s="19"/>
      <c r="ACO5" s="19"/>
      <c r="ACP5" s="19"/>
      <c r="ACQ5" s="19"/>
      <c r="ACR5" s="19"/>
      <c r="ACS5" s="19"/>
      <c r="ACT5" s="19"/>
      <c r="ACU5" s="19"/>
      <c r="ACV5" s="19"/>
      <c r="ACW5" s="19"/>
      <c r="ACX5" s="19"/>
      <c r="ACY5" s="19"/>
      <c r="ACZ5" s="19"/>
      <c r="ADA5" s="19"/>
      <c r="ADB5" s="19"/>
      <c r="ADC5" s="19"/>
      <c r="ADD5" s="19"/>
      <c r="ADE5" s="19"/>
      <c r="ADF5" s="19"/>
      <c r="ADG5" s="19"/>
      <c r="ADH5" s="19"/>
      <c r="ADI5" s="19"/>
      <c r="ADJ5" s="19"/>
      <c r="ADK5" s="19"/>
      <c r="ADL5" s="19"/>
      <c r="ADM5" s="19"/>
      <c r="ADN5" s="19"/>
      <c r="ADO5" s="19"/>
      <c r="ADP5" s="19"/>
      <c r="ADQ5" s="19"/>
      <c r="ADR5" s="19"/>
      <c r="ADS5" s="19"/>
      <c r="ADT5" s="19"/>
      <c r="ADU5" s="19"/>
      <c r="ADV5" s="19"/>
      <c r="ADW5" s="19"/>
      <c r="ADX5" s="19"/>
      <c r="ADY5" s="19"/>
      <c r="ADZ5" s="19"/>
      <c r="AEA5" s="19"/>
      <c r="AEB5" s="19"/>
      <c r="AEC5" s="19"/>
      <c r="AED5" s="19"/>
      <c r="AEE5" s="19"/>
      <c r="AEF5" s="19"/>
      <c r="AEG5" s="19"/>
      <c r="AEH5" s="19"/>
      <c r="AEI5" s="19"/>
      <c r="AEJ5" s="19"/>
      <c r="AEK5" s="19"/>
      <c r="AEL5" s="19"/>
      <c r="AEM5" s="19"/>
      <c r="AEN5" s="19"/>
      <c r="AEO5" s="19"/>
      <c r="AEP5" s="19"/>
      <c r="AEQ5" s="19"/>
      <c r="AER5" s="19"/>
      <c r="AES5" s="19"/>
      <c r="AET5" s="19"/>
      <c r="AEU5" s="19"/>
      <c r="AEV5" s="19"/>
      <c r="AEW5" s="19"/>
      <c r="AEX5" s="19"/>
      <c r="AEY5" s="19"/>
      <c r="AEZ5" s="19"/>
      <c r="AFA5" s="19"/>
      <c r="AFB5" s="19"/>
      <c r="AFC5" s="19"/>
      <c r="AFD5" s="19"/>
      <c r="AFE5" s="19"/>
      <c r="AFF5" s="19"/>
      <c r="AFG5" s="19"/>
      <c r="AFH5" s="19"/>
      <c r="AFI5" s="19"/>
      <c r="AFJ5" s="19"/>
      <c r="AFK5" s="19"/>
      <c r="AFL5" s="19"/>
      <c r="AFM5" s="19"/>
      <c r="AFN5" s="19"/>
      <c r="AFO5" s="19"/>
      <c r="AFP5" s="19"/>
      <c r="AFQ5" s="19"/>
      <c r="AFR5" s="19"/>
      <c r="AFS5" s="19"/>
      <c r="AFT5" s="19"/>
      <c r="AFU5" s="19"/>
      <c r="AFV5" s="19"/>
      <c r="AFW5" s="19"/>
      <c r="AFX5" s="19"/>
      <c r="AFY5" s="19"/>
      <c r="AFZ5" s="19"/>
      <c r="AGA5" s="19"/>
      <c r="AGB5" s="19"/>
      <c r="AGC5" s="19"/>
      <c r="AGD5" s="19"/>
      <c r="AGE5" s="19"/>
      <c r="AGF5" s="19"/>
      <c r="AGG5" s="19"/>
      <c r="AGH5" s="19"/>
      <c r="AGI5" s="19"/>
      <c r="AGJ5" s="19"/>
      <c r="AGK5" s="19"/>
      <c r="AGL5" s="19"/>
      <c r="AGM5" s="19"/>
      <c r="AGN5" s="19"/>
      <c r="AGO5" s="19"/>
      <c r="AGP5" s="19"/>
      <c r="AGQ5" s="19"/>
      <c r="AGR5" s="19"/>
      <c r="AGS5" s="19"/>
      <c r="AGT5" s="19"/>
      <c r="AGU5" s="19"/>
      <c r="AGV5" s="19"/>
      <c r="AGW5" s="19"/>
      <c r="AGX5" s="19"/>
      <c r="AGY5" s="19"/>
      <c r="AGZ5" s="19"/>
      <c r="AHA5" s="19"/>
      <c r="AHB5" s="19"/>
      <c r="AHC5" s="19"/>
      <c r="AHD5" s="19"/>
      <c r="AHE5" s="19"/>
      <c r="AHF5" s="19"/>
      <c r="AHG5" s="19"/>
      <c r="AHH5" s="19"/>
      <c r="AHI5" s="19"/>
      <c r="AHJ5" s="19"/>
      <c r="AHK5" s="19"/>
      <c r="AHL5" s="19"/>
      <c r="AHM5" s="19"/>
      <c r="AHN5" s="19"/>
      <c r="AHO5" s="19"/>
      <c r="AHP5" s="19"/>
      <c r="AHQ5" s="19"/>
      <c r="AHR5" s="19"/>
      <c r="AHS5" s="19"/>
      <c r="AHT5" s="19"/>
      <c r="AHU5" s="19"/>
      <c r="AHV5" s="19"/>
      <c r="AHW5" s="19"/>
      <c r="AHX5" s="19"/>
      <c r="AHY5" s="19"/>
      <c r="AHZ5" s="19"/>
      <c r="AIA5" s="19"/>
      <c r="AIB5" s="19"/>
      <c r="AIC5" s="19"/>
      <c r="AID5" s="19"/>
      <c r="AIE5" s="19"/>
      <c r="AIF5" s="19"/>
      <c r="AIG5" s="19"/>
      <c r="AIH5" s="19"/>
      <c r="AII5" s="19"/>
      <c r="AIJ5" s="19"/>
      <c r="AIK5" s="19"/>
      <c r="AIL5" s="19"/>
      <c r="AIM5" s="19"/>
      <c r="AIN5" s="19"/>
      <c r="AIO5" s="19"/>
      <c r="AIP5" s="19"/>
      <c r="AIQ5" s="19"/>
      <c r="AIR5" s="19"/>
      <c r="AIS5" s="19"/>
      <c r="AIT5" s="19"/>
      <c r="AIU5" s="19"/>
      <c r="AIV5" s="19"/>
      <c r="AIW5" s="19"/>
      <c r="AIX5" s="19"/>
      <c r="AIY5" s="19"/>
      <c r="AIZ5" s="19"/>
      <c r="AJA5" s="19"/>
      <c r="AJB5" s="19"/>
      <c r="AJC5" s="19"/>
      <c r="AJD5" s="19"/>
      <c r="AJE5" s="19"/>
      <c r="AJF5" s="19"/>
      <c r="AJG5" s="19"/>
      <c r="AJH5" s="19"/>
      <c r="AJI5" s="19"/>
      <c r="AJJ5" s="19"/>
      <c r="AJK5" s="19"/>
      <c r="AJL5" s="19"/>
      <c r="AJM5" s="19"/>
      <c r="AJN5" s="19"/>
      <c r="AJO5" s="19"/>
      <c r="AJP5" s="19"/>
      <c r="AJQ5" s="19"/>
      <c r="AJR5" s="19"/>
      <c r="AJS5" s="19"/>
      <c r="AJT5" s="19"/>
      <c r="AJU5" s="19"/>
      <c r="AJV5" s="19"/>
      <c r="AJW5" s="19"/>
      <c r="AJX5" s="19"/>
      <c r="AJY5" s="19"/>
      <c r="AJZ5" s="19"/>
      <c r="AKA5" s="19"/>
      <c r="AKB5" s="19"/>
      <c r="AKC5" s="19"/>
      <c r="AKD5" s="19"/>
      <c r="AKE5" s="19"/>
      <c r="AKF5" s="19"/>
      <c r="AKG5" s="19"/>
      <c r="AKH5" s="19"/>
      <c r="AKI5" s="19"/>
      <c r="AKJ5" s="19"/>
      <c r="AKK5" s="19"/>
      <c r="AKL5" s="19"/>
      <c r="AKM5" s="19"/>
      <c r="AKN5" s="19"/>
      <c r="AKO5" s="19"/>
      <c r="AKP5" s="19"/>
      <c r="AKQ5" s="19"/>
      <c r="AKR5" s="19"/>
      <c r="AKS5" s="19"/>
      <c r="AKT5" s="19"/>
      <c r="AKU5" s="19"/>
      <c r="AKV5" s="19"/>
      <c r="AKW5" s="19"/>
      <c r="AKX5" s="19"/>
      <c r="AKY5" s="19"/>
      <c r="AKZ5" s="19"/>
      <c r="ALA5" s="19"/>
      <c r="ALB5" s="19"/>
      <c r="ALC5" s="19"/>
      <c r="ALD5" s="19"/>
      <c r="ALE5" s="19"/>
      <c r="ALF5" s="19"/>
      <c r="ALG5" s="19"/>
      <c r="ALH5" s="19"/>
      <c r="ALI5" s="19"/>
      <c r="ALJ5" s="19"/>
      <c r="ALK5" s="19"/>
      <c r="ALL5" s="19"/>
      <c r="ALM5" s="19"/>
      <c r="ALN5" s="19"/>
      <c r="ALO5" s="19"/>
      <c r="ALP5" s="19"/>
      <c r="ALQ5" s="19"/>
      <c r="ALR5" s="19"/>
      <c r="ALS5" s="19"/>
      <c r="ALT5" s="19"/>
      <c r="ALU5" s="19"/>
      <c r="ALV5" s="19"/>
      <c r="ALW5" s="19"/>
      <c r="ALX5" s="19"/>
      <c r="ALY5" s="19"/>
      <c r="ALZ5" s="19"/>
      <c r="AMA5" s="19"/>
      <c r="AMB5" s="19"/>
      <c r="AMC5" s="19"/>
      <c r="AMD5" s="19"/>
      <c r="AME5" s="19"/>
      <c r="AMF5" s="19"/>
      <c r="AMG5" s="19"/>
      <c r="AMH5" s="19"/>
      <c r="AMI5" s="19"/>
      <c r="AMJ5" s="19"/>
      <c r="AMK5" s="19"/>
      <c r="AML5" s="19"/>
      <c r="AMM5" s="19"/>
      <c r="AMN5" s="19"/>
      <c r="AMO5" s="19"/>
      <c r="AMP5" s="19"/>
      <c r="AMQ5" s="19"/>
      <c r="AMR5" s="19"/>
      <c r="AMS5" s="19"/>
      <c r="AMT5" s="19"/>
      <c r="AMU5" s="19"/>
      <c r="AMV5" s="19"/>
      <c r="AMW5" s="19"/>
      <c r="AMX5" s="19"/>
      <c r="AMY5" s="19"/>
      <c r="AMZ5" s="19"/>
      <c r="ANA5" s="19"/>
      <c r="ANB5" s="19"/>
      <c r="ANC5" s="19"/>
      <c r="AND5" s="19"/>
      <c r="ANE5" s="19"/>
      <c r="ANF5" s="19"/>
      <c r="ANG5" s="19"/>
      <c r="ANH5" s="19"/>
      <c r="ANI5" s="19"/>
      <c r="ANJ5" s="19"/>
      <c r="ANK5" s="19"/>
      <c r="ANL5" s="19"/>
      <c r="ANM5" s="19"/>
      <c r="ANN5" s="19"/>
      <c r="ANO5" s="19"/>
      <c r="ANP5" s="19"/>
      <c r="ANQ5" s="19"/>
      <c r="ANR5" s="19"/>
      <c r="ANS5" s="19"/>
      <c r="ANT5" s="19"/>
      <c r="ANU5" s="19"/>
      <c r="ANV5" s="19"/>
      <c r="ANW5" s="19"/>
      <c r="ANX5" s="19"/>
      <c r="ANY5" s="19"/>
      <c r="ANZ5" s="19"/>
      <c r="AOA5" s="19"/>
      <c r="AOB5" s="19"/>
      <c r="AOC5" s="19"/>
      <c r="AOD5" s="19"/>
      <c r="AOE5" s="19"/>
      <c r="AOF5" s="19"/>
      <c r="AOG5" s="19"/>
      <c r="AOH5" s="19"/>
      <c r="AOI5" s="19"/>
      <c r="AOJ5" s="19"/>
      <c r="AOK5" s="19"/>
      <c r="AOL5" s="19"/>
      <c r="AOM5" s="19"/>
      <c r="AON5" s="19"/>
      <c r="AOO5" s="19"/>
      <c r="AOP5" s="19"/>
      <c r="AOQ5" s="19"/>
      <c r="AOR5" s="19"/>
      <c r="AOS5" s="19"/>
      <c r="AOT5" s="19"/>
      <c r="AOU5" s="19"/>
      <c r="AOV5" s="19"/>
      <c r="AOW5" s="19"/>
      <c r="AOX5" s="19"/>
      <c r="AOY5" s="19"/>
      <c r="AOZ5" s="19"/>
      <c r="APA5" s="19"/>
      <c r="APB5" s="19"/>
      <c r="APC5" s="19"/>
      <c r="APD5" s="19"/>
      <c r="APE5" s="19"/>
      <c r="APF5" s="19"/>
      <c r="APG5" s="19"/>
      <c r="APH5" s="19"/>
      <c r="API5" s="19"/>
      <c r="APJ5" s="19"/>
      <c r="APK5" s="19"/>
      <c r="APL5" s="19"/>
      <c r="APM5" s="19"/>
      <c r="APN5" s="19"/>
      <c r="APO5" s="19"/>
      <c r="APP5" s="19"/>
      <c r="APQ5" s="19"/>
      <c r="APR5" s="19"/>
      <c r="APS5" s="19"/>
      <c r="APT5" s="19"/>
      <c r="APU5" s="19"/>
      <c r="APV5" s="19"/>
      <c r="APW5" s="19"/>
      <c r="APX5" s="19"/>
      <c r="APY5" s="19"/>
      <c r="APZ5" s="19"/>
      <c r="AQA5" s="19"/>
      <c r="AQB5" s="19"/>
      <c r="AQC5" s="19"/>
      <c r="AQD5" s="19"/>
      <c r="AQE5" s="19"/>
      <c r="AQF5" s="19"/>
      <c r="AQG5" s="19"/>
      <c r="AQH5" s="19"/>
      <c r="AQI5" s="19"/>
      <c r="AQJ5" s="19"/>
      <c r="AQK5" s="19"/>
      <c r="AQL5" s="19"/>
      <c r="AQM5" s="19"/>
      <c r="AQN5" s="19"/>
      <c r="AQO5" s="19"/>
      <c r="AQP5" s="19"/>
      <c r="AQQ5" s="19"/>
      <c r="AQR5" s="19"/>
      <c r="AQS5" s="19"/>
      <c r="AQT5" s="19"/>
      <c r="AQU5" s="19"/>
      <c r="AQV5" s="19"/>
      <c r="AQW5" s="19"/>
      <c r="AQX5" s="19"/>
      <c r="AQY5" s="19"/>
      <c r="AQZ5" s="19"/>
      <c r="ARA5" s="19"/>
      <c r="ARB5" s="19"/>
      <c r="ARC5" s="19"/>
      <c r="ARD5" s="19"/>
      <c r="ARE5" s="19"/>
      <c r="ARF5" s="19"/>
      <c r="ARG5" s="19"/>
      <c r="ARH5" s="19"/>
      <c r="ARI5" s="19"/>
      <c r="ARJ5" s="19"/>
      <c r="ARK5" s="19"/>
      <c r="ARL5" s="19"/>
      <c r="ARM5" s="19"/>
      <c r="ARN5" s="19"/>
      <c r="ARO5" s="19"/>
      <c r="ARP5" s="19"/>
      <c r="ARQ5" s="19"/>
      <c r="ARR5" s="19"/>
      <c r="ARS5" s="19"/>
      <c r="ART5" s="19"/>
      <c r="ARU5" s="19"/>
      <c r="ARV5" s="19"/>
      <c r="ARW5" s="19"/>
      <c r="ARX5" s="19"/>
      <c r="ARY5" s="19"/>
      <c r="ARZ5" s="19"/>
      <c r="ASA5" s="19"/>
      <c r="ASB5" s="19"/>
      <c r="ASC5" s="19"/>
      <c r="ASD5" s="19"/>
      <c r="ASE5" s="19"/>
      <c r="ASF5" s="19"/>
      <c r="ASG5" s="19"/>
      <c r="ASH5" s="19"/>
      <c r="ASI5" s="19"/>
      <c r="ASJ5" s="19"/>
      <c r="ASK5" s="19"/>
      <c r="ASL5" s="19"/>
      <c r="ASM5" s="19"/>
      <c r="ASN5" s="19"/>
      <c r="ASO5" s="19"/>
      <c r="ASP5" s="19"/>
      <c r="ASQ5" s="19"/>
      <c r="ASR5" s="19"/>
      <c r="ASS5" s="19"/>
      <c r="AST5" s="19"/>
      <c r="ASU5" s="19"/>
      <c r="ASV5" s="19"/>
      <c r="ASW5" s="19"/>
      <c r="ASX5" s="19"/>
      <c r="ASY5" s="19"/>
      <c r="ASZ5" s="19"/>
      <c r="ATA5" s="19"/>
      <c r="ATB5" s="19"/>
      <c r="ATC5" s="19"/>
      <c r="ATD5" s="19"/>
      <c r="ATE5" s="19"/>
      <c r="ATF5" s="19"/>
      <c r="ATG5" s="19"/>
      <c r="ATH5" s="19"/>
      <c r="ATI5" s="19"/>
      <c r="ATJ5" s="19"/>
      <c r="ATK5" s="19"/>
      <c r="ATL5" s="19"/>
      <c r="ATM5" s="19"/>
      <c r="ATN5" s="19"/>
      <c r="ATO5" s="19"/>
      <c r="ATP5" s="19"/>
      <c r="ATQ5" s="19"/>
      <c r="ATR5" s="19"/>
      <c r="ATS5" s="19"/>
      <c r="ATT5" s="19"/>
      <c r="ATU5" s="19"/>
      <c r="ATV5" s="19"/>
      <c r="ATW5" s="19"/>
      <c r="ATX5" s="19"/>
      <c r="ATY5" s="19"/>
      <c r="ATZ5" s="19"/>
      <c r="AUA5" s="19"/>
      <c r="AUB5" s="19"/>
      <c r="AUC5" s="19"/>
      <c r="AUD5" s="19"/>
      <c r="AUE5" s="19"/>
      <c r="AUF5" s="19"/>
      <c r="AUG5" s="19"/>
      <c r="AUH5" s="19"/>
      <c r="AUI5" s="19"/>
      <c r="AUJ5" s="19"/>
      <c r="AUK5" s="19"/>
      <c r="AUL5" s="19"/>
      <c r="AUM5" s="19"/>
      <c r="AUN5" s="19"/>
      <c r="AUO5" s="19"/>
      <c r="AUP5" s="19"/>
      <c r="AUQ5" s="19"/>
      <c r="AUR5" s="19"/>
      <c r="AUS5" s="19"/>
      <c r="AUT5" s="19"/>
      <c r="AUU5" s="19"/>
      <c r="AUV5" s="19"/>
      <c r="AUW5" s="19"/>
      <c r="AUX5" s="19"/>
      <c r="AUY5" s="19"/>
      <c r="AUZ5" s="19"/>
      <c r="AVA5" s="19"/>
      <c r="AVB5" s="19"/>
      <c r="AVC5" s="19"/>
      <c r="AVD5" s="19"/>
      <c r="AVE5" s="19"/>
      <c r="AVF5" s="19"/>
      <c r="AVG5" s="19"/>
      <c r="AVH5" s="19"/>
      <c r="AVI5" s="19"/>
      <c r="AVJ5" s="19"/>
      <c r="AVK5" s="19"/>
      <c r="AVL5" s="19"/>
      <c r="AVM5" s="19"/>
      <c r="AVN5" s="19"/>
      <c r="AVO5" s="19"/>
      <c r="AVP5" s="19"/>
      <c r="AVQ5" s="19"/>
      <c r="AVR5" s="19"/>
      <c r="AVS5" s="19"/>
      <c r="AVT5" s="19"/>
      <c r="AVU5" s="19"/>
      <c r="AVV5" s="19"/>
      <c r="AVW5" s="19"/>
      <c r="AVX5" s="19"/>
      <c r="AVY5" s="19"/>
      <c r="AVZ5" s="19"/>
      <c r="AWA5" s="19"/>
      <c r="AWB5" s="19"/>
      <c r="AWC5" s="19"/>
      <c r="AWD5" s="19"/>
      <c r="AWE5" s="19"/>
      <c r="AWF5" s="19"/>
      <c r="AWG5" s="19"/>
      <c r="AWH5" s="19"/>
      <c r="AWI5" s="19"/>
      <c r="AWJ5" s="19"/>
      <c r="AWK5" s="19"/>
      <c r="AWL5" s="19"/>
      <c r="AWM5" s="19"/>
      <c r="AWN5" s="19"/>
      <c r="AWO5" s="19"/>
      <c r="AWP5" s="19"/>
      <c r="AWQ5" s="19"/>
      <c r="AWR5" s="19"/>
      <c r="AWS5" s="19"/>
      <c r="AWT5" s="19"/>
      <c r="AWU5" s="19"/>
      <c r="AWV5" s="19"/>
      <c r="AWW5" s="19"/>
      <c r="AWX5" s="19"/>
      <c r="AWY5" s="19"/>
      <c r="AWZ5" s="19"/>
      <c r="AXA5" s="19"/>
      <c r="AXB5" s="19"/>
      <c r="AXC5" s="19"/>
      <c r="AXD5" s="19"/>
      <c r="AXE5" s="19"/>
      <c r="AXF5" s="19"/>
      <c r="AXG5" s="19"/>
      <c r="AXH5" s="19"/>
      <c r="AXI5" s="19"/>
      <c r="AXJ5" s="19"/>
      <c r="AXK5" s="19"/>
      <c r="AXL5" s="19"/>
      <c r="AXM5" s="19"/>
      <c r="AXN5" s="19"/>
      <c r="AXO5" s="19"/>
      <c r="AXP5" s="19"/>
      <c r="AXQ5" s="19"/>
      <c r="AXR5" s="19"/>
      <c r="AXS5" s="19"/>
      <c r="AXT5" s="19"/>
      <c r="AXU5" s="19"/>
      <c r="AXV5" s="19"/>
      <c r="AXW5" s="19"/>
      <c r="AXX5" s="19"/>
      <c r="AXY5" s="19"/>
      <c r="AXZ5" s="19"/>
      <c r="AYA5" s="19"/>
      <c r="AYB5" s="19"/>
      <c r="AYC5" s="19"/>
      <c r="AYD5" s="19"/>
      <c r="AYE5" s="19"/>
      <c r="AYF5" s="19"/>
      <c r="AYG5" s="19"/>
      <c r="AYH5" s="19"/>
      <c r="AYI5" s="19"/>
      <c r="AYJ5" s="19"/>
      <c r="AYK5" s="19"/>
      <c r="AYL5" s="19"/>
      <c r="AYM5" s="19"/>
      <c r="AYN5" s="19"/>
      <c r="AYO5" s="19"/>
      <c r="AYP5" s="19"/>
      <c r="AYQ5" s="19"/>
      <c r="AYR5" s="19"/>
      <c r="AYS5" s="19"/>
      <c r="AYT5" s="19"/>
      <c r="AYU5" s="19"/>
      <c r="AYV5" s="19"/>
      <c r="AYW5" s="19"/>
      <c r="AYX5" s="19"/>
      <c r="AYY5" s="19"/>
      <c r="AYZ5" s="19"/>
      <c r="AZA5" s="19"/>
      <c r="AZB5" s="19"/>
      <c r="AZC5" s="19"/>
      <c r="AZD5" s="19"/>
      <c r="AZE5" s="19"/>
      <c r="AZF5" s="19"/>
      <c r="AZG5" s="19"/>
      <c r="AZH5" s="19"/>
      <c r="AZI5" s="19"/>
      <c r="AZJ5" s="19"/>
      <c r="AZK5" s="19"/>
      <c r="AZL5" s="19"/>
      <c r="AZM5" s="19"/>
      <c r="AZN5" s="19"/>
      <c r="AZO5" s="19"/>
      <c r="AZP5" s="19"/>
      <c r="AZQ5" s="19"/>
      <c r="AZR5" s="19"/>
      <c r="AZS5" s="19"/>
      <c r="AZT5" s="19"/>
      <c r="AZU5" s="19"/>
      <c r="AZV5" s="19"/>
      <c r="AZW5" s="19"/>
      <c r="AZX5" s="19"/>
      <c r="AZY5" s="19"/>
      <c r="AZZ5" s="19"/>
      <c r="BAA5" s="19"/>
      <c r="BAB5" s="19"/>
      <c r="BAC5" s="19"/>
      <c r="BAD5" s="19"/>
      <c r="BAE5" s="19"/>
      <c r="BAF5" s="19"/>
      <c r="BAG5" s="19"/>
      <c r="BAH5" s="19"/>
      <c r="BAI5" s="19"/>
      <c r="BAJ5" s="19"/>
      <c r="BAK5" s="19"/>
      <c r="BAL5" s="19"/>
      <c r="BAM5" s="19"/>
      <c r="BAN5" s="19"/>
      <c r="BAO5" s="19"/>
      <c r="BAP5" s="19"/>
      <c r="BAQ5" s="19"/>
      <c r="BAR5" s="19"/>
      <c r="BAS5" s="19"/>
      <c r="BAT5" s="19"/>
      <c r="BAU5" s="19"/>
      <c r="BAV5" s="19"/>
      <c r="BAW5" s="19"/>
      <c r="BAX5" s="19"/>
      <c r="BAY5" s="19"/>
      <c r="BAZ5" s="19"/>
      <c r="BBA5" s="19"/>
      <c r="BBB5" s="19"/>
      <c r="BBC5" s="19"/>
      <c r="BBD5" s="19"/>
      <c r="BBE5" s="19"/>
      <c r="BBF5" s="19"/>
      <c r="BBG5" s="19"/>
      <c r="BBH5" s="19"/>
      <c r="BBI5" s="19"/>
      <c r="BBJ5" s="19"/>
      <c r="BBK5" s="19"/>
      <c r="BBL5" s="19"/>
      <c r="BBM5" s="19"/>
      <c r="BBN5" s="19"/>
      <c r="BBO5" s="19"/>
      <c r="BBP5" s="19"/>
      <c r="BBQ5" s="19"/>
      <c r="BBR5" s="19"/>
      <c r="BBS5" s="19"/>
      <c r="BBT5" s="19"/>
      <c r="BBU5" s="19"/>
      <c r="BBV5" s="19"/>
      <c r="BBW5" s="19"/>
      <c r="BBX5" s="19"/>
      <c r="BBY5" s="19"/>
      <c r="BBZ5" s="19"/>
      <c r="BCA5" s="19"/>
      <c r="BCB5" s="19"/>
      <c r="BCC5" s="19"/>
      <c r="BCD5" s="19"/>
      <c r="BCE5" s="19"/>
      <c r="BCF5" s="19"/>
      <c r="BCG5" s="19"/>
      <c r="BCH5" s="19"/>
      <c r="BCI5" s="19"/>
      <c r="BCJ5" s="19"/>
      <c r="BCK5" s="19"/>
      <c r="BCL5" s="19"/>
      <c r="BCM5" s="19"/>
      <c r="BCN5" s="19"/>
      <c r="BCO5" s="19"/>
      <c r="BCP5" s="19"/>
      <c r="BCQ5" s="19"/>
      <c r="BCR5" s="19"/>
      <c r="BCS5" s="19"/>
      <c r="BCT5" s="19"/>
      <c r="BCU5" s="19"/>
      <c r="BCV5" s="19"/>
      <c r="BCW5" s="19"/>
      <c r="BCX5" s="19"/>
      <c r="BCY5" s="19"/>
      <c r="BCZ5" s="19"/>
      <c r="BDA5" s="19"/>
      <c r="BDB5" s="19"/>
      <c r="BDC5" s="19"/>
      <c r="BDD5" s="19"/>
      <c r="BDE5" s="19"/>
      <c r="BDF5" s="19"/>
      <c r="BDG5" s="19"/>
      <c r="BDH5" s="19"/>
      <c r="BDI5" s="19"/>
      <c r="BDJ5" s="19"/>
      <c r="BDK5" s="19"/>
      <c r="BDL5" s="19"/>
      <c r="BDM5" s="19"/>
      <c r="BDN5" s="19"/>
      <c r="BDO5" s="19"/>
      <c r="BDP5" s="19"/>
      <c r="BDQ5" s="19"/>
      <c r="BDR5" s="19"/>
      <c r="BDS5" s="19"/>
      <c r="BDT5" s="19"/>
      <c r="BDU5" s="19"/>
      <c r="BDV5" s="19"/>
      <c r="BDW5" s="19"/>
      <c r="BDX5" s="19"/>
      <c r="BDY5" s="19"/>
      <c r="BDZ5" s="19"/>
      <c r="BEA5" s="19"/>
      <c r="BEB5" s="19"/>
      <c r="BEC5" s="19"/>
      <c r="BED5" s="19"/>
      <c r="BEE5" s="19"/>
      <c r="BEF5" s="19"/>
      <c r="BEG5" s="19"/>
      <c r="BEH5" s="19"/>
      <c r="BEI5" s="19"/>
      <c r="BEJ5" s="19"/>
      <c r="BEK5" s="19"/>
      <c r="BEL5" s="19"/>
      <c r="BEM5" s="19"/>
      <c r="BEN5" s="19"/>
      <c r="BEO5" s="19"/>
      <c r="BEP5" s="19"/>
      <c r="BEQ5" s="19"/>
      <c r="BER5" s="19"/>
      <c r="BES5" s="19"/>
      <c r="BET5" s="19"/>
      <c r="BEU5" s="19"/>
      <c r="BEV5" s="19"/>
      <c r="BEW5" s="19"/>
      <c r="BEX5" s="19"/>
      <c r="BEY5" s="19"/>
      <c r="BEZ5" s="19"/>
      <c r="BFA5" s="19"/>
      <c r="BFB5" s="19"/>
      <c r="BFC5" s="19"/>
      <c r="BFD5" s="19"/>
      <c r="BFE5" s="19"/>
      <c r="BFF5" s="19"/>
      <c r="BFG5" s="19"/>
      <c r="BFH5" s="19"/>
      <c r="BFI5" s="19"/>
      <c r="BFJ5" s="19"/>
      <c r="BFK5" s="19"/>
      <c r="BFL5" s="19"/>
      <c r="BFM5" s="19"/>
      <c r="BFN5" s="19"/>
      <c r="BFO5" s="19"/>
      <c r="BFP5" s="19"/>
      <c r="BFQ5" s="19"/>
      <c r="BFR5" s="19"/>
      <c r="BFS5" s="19"/>
      <c r="BFT5" s="19"/>
      <c r="BFU5" s="19"/>
      <c r="BFV5" s="19"/>
      <c r="BFW5" s="19"/>
      <c r="BFX5" s="19"/>
      <c r="BFY5" s="19"/>
      <c r="BFZ5" s="19"/>
      <c r="BGA5" s="19"/>
      <c r="BGB5" s="19"/>
      <c r="BGC5" s="19"/>
      <c r="BGD5" s="19"/>
      <c r="BGE5" s="19"/>
      <c r="BGF5" s="19"/>
      <c r="BGG5" s="19"/>
      <c r="BGH5" s="19"/>
      <c r="BGI5" s="19"/>
      <c r="BGJ5" s="19"/>
      <c r="BGK5" s="19"/>
      <c r="BGL5" s="19"/>
      <c r="BGM5" s="19"/>
      <c r="BGN5" s="19"/>
      <c r="BGO5" s="19"/>
      <c r="BGP5" s="19"/>
      <c r="BGQ5" s="19"/>
      <c r="BGR5" s="19"/>
      <c r="BGS5" s="19"/>
      <c r="BGT5" s="19"/>
      <c r="BGU5" s="19"/>
      <c r="BGV5" s="19"/>
      <c r="BGW5" s="19"/>
      <c r="BGX5" s="19"/>
      <c r="BGY5" s="19"/>
      <c r="BGZ5" s="19"/>
      <c r="BHA5" s="19"/>
      <c r="BHB5" s="19"/>
      <c r="BHC5" s="19"/>
      <c r="BHD5" s="19"/>
      <c r="BHE5" s="19"/>
      <c r="BHF5" s="19"/>
      <c r="BHG5" s="19"/>
      <c r="BHH5" s="19"/>
      <c r="BHI5" s="19"/>
      <c r="BHJ5" s="19"/>
      <c r="BHK5" s="19"/>
      <c r="BHL5" s="19"/>
      <c r="BHM5" s="19"/>
      <c r="BHN5" s="19"/>
      <c r="BHO5" s="19"/>
      <c r="BHP5" s="19"/>
      <c r="BHQ5" s="19"/>
      <c r="BHR5" s="19"/>
      <c r="BHS5" s="19"/>
      <c r="BHT5" s="19"/>
      <c r="BHU5" s="19"/>
      <c r="BHV5" s="19"/>
      <c r="BHW5" s="19"/>
      <c r="BHX5" s="19"/>
      <c r="BHY5" s="19"/>
      <c r="BHZ5" s="19"/>
      <c r="BIA5" s="19"/>
      <c r="BIB5" s="19"/>
      <c r="BIC5" s="19"/>
      <c r="BID5" s="19"/>
      <c r="BIE5" s="19"/>
      <c r="BIF5" s="19"/>
      <c r="BIG5" s="19"/>
      <c r="BIH5" s="19"/>
      <c r="BII5" s="19"/>
      <c r="BIJ5" s="19"/>
      <c r="BIK5" s="19"/>
      <c r="BIL5" s="19"/>
      <c r="BIM5" s="19"/>
      <c r="BIN5" s="19"/>
      <c r="BIO5" s="19"/>
      <c r="BIP5" s="19"/>
      <c r="BIQ5" s="19"/>
      <c r="BIR5" s="19"/>
      <c r="BIS5" s="19"/>
      <c r="BIT5" s="19"/>
      <c r="BIU5" s="19"/>
      <c r="BIV5" s="19"/>
      <c r="BIW5" s="19"/>
      <c r="BIX5" s="19"/>
      <c r="BIY5" s="19"/>
      <c r="BIZ5" s="19"/>
      <c r="BJA5" s="19"/>
      <c r="BJB5" s="19"/>
      <c r="BJC5" s="19"/>
      <c r="BJD5" s="19"/>
      <c r="BJE5" s="19"/>
      <c r="BJF5" s="19"/>
      <c r="BJG5" s="19"/>
      <c r="BJH5" s="19"/>
      <c r="BJI5" s="19"/>
      <c r="BJJ5" s="19"/>
      <c r="BJK5" s="19"/>
      <c r="BJL5" s="19"/>
      <c r="BJM5" s="19"/>
      <c r="BJN5" s="19"/>
      <c r="BJO5" s="19"/>
      <c r="BJP5" s="19"/>
      <c r="BJQ5" s="19"/>
      <c r="BJR5" s="19"/>
      <c r="BJS5" s="19"/>
      <c r="BJT5" s="19"/>
      <c r="BJU5" s="19"/>
      <c r="BJV5" s="19"/>
      <c r="BJW5" s="19"/>
      <c r="BJX5" s="19"/>
      <c r="BJY5" s="19"/>
      <c r="BJZ5" s="19"/>
      <c r="BKA5" s="19"/>
      <c r="BKB5" s="19"/>
      <c r="BKC5" s="19"/>
      <c r="BKD5" s="19"/>
      <c r="BKE5" s="19"/>
      <c r="BKF5" s="19"/>
      <c r="BKG5" s="19"/>
      <c r="BKH5" s="19"/>
      <c r="BKI5" s="19"/>
      <c r="BKJ5" s="19"/>
      <c r="BKK5" s="19"/>
      <c r="BKL5" s="19"/>
      <c r="BKM5" s="19"/>
      <c r="BKN5" s="19"/>
      <c r="BKO5" s="19"/>
      <c r="BKP5" s="19"/>
      <c r="BKQ5" s="19"/>
      <c r="BKR5" s="19"/>
      <c r="BKS5" s="19"/>
      <c r="BKT5" s="19"/>
      <c r="BKU5" s="19"/>
      <c r="BKV5" s="19"/>
      <c r="BKW5" s="19"/>
      <c r="BKX5" s="19"/>
      <c r="BKY5" s="19"/>
      <c r="BKZ5" s="19"/>
      <c r="BLA5" s="19"/>
      <c r="BLB5" s="19"/>
      <c r="BLC5" s="19"/>
      <c r="BLD5" s="19"/>
      <c r="BLE5" s="19"/>
      <c r="BLF5" s="19"/>
      <c r="BLG5" s="19"/>
      <c r="BLH5" s="19"/>
      <c r="BLI5" s="19"/>
      <c r="BLJ5" s="19"/>
      <c r="BLK5" s="19"/>
      <c r="BLL5" s="19"/>
      <c r="BLM5" s="19"/>
      <c r="BLN5" s="19"/>
      <c r="BLO5" s="19"/>
      <c r="BLP5" s="19"/>
      <c r="BLQ5" s="19"/>
      <c r="BLR5" s="19"/>
      <c r="BLS5" s="19"/>
      <c r="BLT5" s="19"/>
      <c r="BLU5" s="19"/>
      <c r="BLV5" s="19"/>
      <c r="BLW5" s="19"/>
      <c r="BLX5" s="19"/>
      <c r="BLY5" s="19"/>
      <c r="BLZ5" s="19"/>
      <c r="BMA5" s="19"/>
      <c r="BMB5" s="19"/>
      <c r="BMC5" s="19"/>
      <c r="BMD5" s="19"/>
      <c r="BME5" s="19"/>
      <c r="BMF5" s="19"/>
      <c r="BMG5" s="19"/>
      <c r="BMH5" s="19"/>
      <c r="BMI5" s="19"/>
      <c r="BMJ5" s="19"/>
      <c r="BMK5" s="19"/>
      <c r="BML5" s="19"/>
      <c r="BMM5" s="19"/>
      <c r="BMN5" s="19"/>
      <c r="BMO5" s="19"/>
      <c r="BMP5" s="19"/>
      <c r="BMQ5" s="19"/>
      <c r="BMR5" s="19"/>
      <c r="BMS5" s="19"/>
      <c r="BMT5" s="19"/>
      <c r="BMU5" s="19"/>
      <c r="BMV5" s="19"/>
      <c r="BMW5" s="19"/>
      <c r="BMX5" s="19"/>
      <c r="BMY5" s="19"/>
      <c r="BMZ5" s="19"/>
      <c r="BNA5" s="19"/>
      <c r="BNB5" s="19"/>
      <c r="BNC5" s="19"/>
      <c r="BND5" s="19"/>
      <c r="BNE5" s="19"/>
      <c r="BNF5" s="19"/>
      <c r="BNG5" s="19"/>
      <c r="BNH5" s="19"/>
      <c r="BNI5" s="19"/>
      <c r="BNJ5" s="19"/>
      <c r="BNK5" s="19"/>
      <c r="BNL5" s="19"/>
      <c r="BNM5" s="19"/>
      <c r="BNN5" s="19"/>
      <c r="BNO5" s="19"/>
      <c r="BNP5" s="19"/>
      <c r="BNQ5" s="19"/>
      <c r="BNR5" s="19"/>
      <c r="BNS5" s="19"/>
      <c r="BNT5" s="19"/>
      <c r="BNU5" s="19"/>
      <c r="BNV5" s="19"/>
      <c r="BNW5" s="19"/>
      <c r="BNX5" s="19"/>
      <c r="BNY5" s="19"/>
      <c r="BNZ5" s="19"/>
      <c r="BOA5" s="19"/>
      <c r="BOB5" s="19"/>
      <c r="BOC5" s="19"/>
      <c r="BOD5" s="19"/>
      <c r="BOE5" s="19"/>
      <c r="BOF5" s="19"/>
      <c r="BOG5" s="19"/>
      <c r="BOH5" s="19"/>
      <c r="BOI5" s="19"/>
      <c r="BOJ5" s="19"/>
      <c r="BOK5" s="19"/>
      <c r="BOL5" s="19"/>
      <c r="BOM5" s="19"/>
      <c r="BON5" s="19"/>
      <c r="BOO5" s="19"/>
      <c r="BOP5" s="19"/>
      <c r="BOQ5" s="19"/>
      <c r="BOR5" s="19"/>
      <c r="BOS5" s="19"/>
      <c r="BOT5" s="19"/>
      <c r="BOU5" s="19"/>
      <c r="BOV5" s="19"/>
      <c r="BOW5" s="19"/>
      <c r="BOX5" s="19"/>
      <c r="BOY5" s="19"/>
      <c r="BOZ5" s="19"/>
      <c r="BPA5" s="19"/>
      <c r="BPB5" s="19"/>
      <c r="BPC5" s="19"/>
      <c r="BPD5" s="19"/>
      <c r="BPE5" s="19"/>
      <c r="BPF5" s="19"/>
      <c r="BPG5" s="19"/>
      <c r="BPH5" s="19"/>
      <c r="BPI5" s="19"/>
      <c r="BPJ5" s="19"/>
      <c r="BPK5" s="19"/>
      <c r="BPL5" s="19"/>
      <c r="BPM5" s="19"/>
      <c r="BPN5" s="19"/>
      <c r="BPO5" s="19"/>
      <c r="BPP5" s="19"/>
      <c r="BPQ5" s="19"/>
      <c r="BPR5" s="19"/>
      <c r="BPS5" s="19"/>
      <c r="BPT5" s="19"/>
      <c r="BPU5" s="19"/>
      <c r="BPV5" s="19"/>
      <c r="BPW5" s="19"/>
      <c r="BPX5" s="19"/>
      <c r="BPY5" s="19"/>
      <c r="BPZ5" s="19"/>
      <c r="BQA5" s="19"/>
      <c r="BQB5" s="19"/>
      <c r="BQC5" s="19"/>
      <c r="BQD5" s="19"/>
      <c r="BQE5" s="19"/>
      <c r="BQF5" s="19"/>
      <c r="BQG5" s="19"/>
      <c r="BQH5" s="19"/>
      <c r="BQI5" s="19"/>
      <c r="BQJ5" s="19"/>
      <c r="BQK5" s="19"/>
      <c r="BQL5" s="19"/>
      <c r="BQM5" s="19"/>
      <c r="BQN5" s="19"/>
      <c r="BQO5" s="19"/>
      <c r="BQP5" s="19"/>
      <c r="BQQ5" s="19"/>
      <c r="BQR5" s="19"/>
      <c r="BQS5" s="19"/>
      <c r="BQT5" s="19"/>
      <c r="BQU5" s="19"/>
      <c r="BQV5" s="19"/>
      <c r="BQW5" s="19"/>
      <c r="BQX5" s="19"/>
      <c r="BQY5" s="19"/>
      <c r="BQZ5" s="19"/>
      <c r="BRA5" s="19"/>
      <c r="BRB5" s="19"/>
      <c r="BRC5" s="19"/>
      <c r="BRD5" s="19"/>
      <c r="BRE5" s="19"/>
      <c r="BRF5" s="19"/>
      <c r="BRG5" s="19"/>
      <c r="BRH5" s="19"/>
      <c r="BRI5" s="19"/>
      <c r="BRJ5" s="19"/>
      <c r="BRK5" s="19"/>
      <c r="BRL5" s="19"/>
      <c r="BRM5" s="19"/>
      <c r="BRN5" s="19"/>
      <c r="BRO5" s="19"/>
      <c r="BRP5" s="19"/>
      <c r="BRQ5" s="19"/>
      <c r="BRR5" s="19"/>
      <c r="BRS5" s="19"/>
      <c r="BRT5" s="19"/>
      <c r="BRU5" s="19"/>
      <c r="BRV5" s="19"/>
      <c r="BRW5" s="19"/>
      <c r="BRX5" s="19"/>
      <c r="BRY5" s="19"/>
      <c r="BRZ5" s="19"/>
      <c r="BSA5" s="19"/>
      <c r="BSB5" s="19"/>
      <c r="BSC5" s="19"/>
      <c r="BSD5" s="19"/>
      <c r="BSE5" s="19"/>
      <c r="BSF5" s="19"/>
      <c r="BSG5" s="19"/>
      <c r="BSH5" s="19"/>
      <c r="BSI5" s="19"/>
      <c r="BSJ5" s="19"/>
      <c r="BSK5" s="19"/>
      <c r="BSL5" s="19"/>
      <c r="BSM5" s="19"/>
      <c r="BSN5" s="19"/>
      <c r="BSO5" s="19"/>
      <c r="BSP5" s="19"/>
      <c r="BSQ5" s="19"/>
      <c r="BSR5" s="19"/>
      <c r="BSS5" s="19"/>
      <c r="BST5" s="19"/>
      <c r="BSU5" s="19"/>
      <c r="BSV5" s="19"/>
      <c r="BSW5" s="19"/>
      <c r="BSX5" s="19"/>
      <c r="BSY5" s="19"/>
      <c r="BSZ5" s="19"/>
      <c r="BTA5" s="19"/>
      <c r="BTB5" s="19"/>
      <c r="BTC5" s="19"/>
      <c r="BTD5" s="19"/>
      <c r="BTE5" s="19"/>
      <c r="BTF5" s="19"/>
      <c r="BTG5" s="19"/>
      <c r="BTH5" s="19"/>
      <c r="BTI5" s="19"/>
      <c r="BTJ5" s="19"/>
      <c r="BTK5" s="19"/>
      <c r="BTL5" s="19"/>
      <c r="BTM5" s="19"/>
      <c r="BTN5" s="19"/>
      <c r="BTO5" s="19"/>
      <c r="BTP5" s="19"/>
      <c r="BTQ5" s="19"/>
      <c r="BTR5" s="19"/>
      <c r="BTS5" s="19"/>
      <c r="BTT5" s="19"/>
      <c r="BTU5" s="19"/>
      <c r="BTV5" s="19"/>
      <c r="BTW5" s="19"/>
      <c r="BTX5" s="19"/>
      <c r="BTY5" s="19"/>
      <c r="BTZ5" s="19"/>
      <c r="BUA5" s="19"/>
      <c r="BUB5" s="19"/>
      <c r="BUC5" s="19"/>
      <c r="BUD5" s="19"/>
      <c r="BUE5" s="19"/>
      <c r="BUF5" s="19"/>
      <c r="BUG5" s="19"/>
      <c r="BUH5" s="19"/>
      <c r="BUI5" s="19"/>
      <c r="BUJ5" s="19"/>
      <c r="BUK5" s="19"/>
      <c r="BUL5" s="19"/>
      <c r="BUM5" s="19"/>
      <c r="BUN5" s="19"/>
      <c r="BUO5" s="19"/>
      <c r="BUP5" s="19"/>
      <c r="BUQ5" s="19"/>
      <c r="BUR5" s="19"/>
      <c r="BUS5" s="19"/>
      <c r="BUT5" s="19"/>
      <c r="BUU5" s="19"/>
      <c r="BUV5" s="19"/>
      <c r="BUW5" s="19"/>
      <c r="BUX5" s="19"/>
      <c r="BUY5" s="19"/>
      <c r="BUZ5" s="19"/>
      <c r="BVA5" s="19"/>
      <c r="BVB5" s="19"/>
      <c r="BVC5" s="19"/>
      <c r="BVD5" s="19"/>
      <c r="BVE5" s="19"/>
      <c r="BVF5" s="19"/>
      <c r="BVG5" s="19"/>
      <c r="BVH5" s="19"/>
      <c r="BVI5" s="19"/>
      <c r="BVJ5" s="19"/>
      <c r="BVK5" s="19"/>
      <c r="BVL5" s="19"/>
      <c r="BVM5" s="19"/>
      <c r="BVN5" s="19"/>
      <c r="BVO5" s="19"/>
      <c r="BVP5" s="19"/>
      <c r="BVQ5" s="19"/>
      <c r="BVR5" s="19"/>
      <c r="BVS5" s="19"/>
      <c r="BVT5" s="19"/>
      <c r="BVU5" s="19"/>
      <c r="BVV5" s="19"/>
      <c r="BVW5" s="19"/>
      <c r="BVX5" s="19"/>
      <c r="BVY5" s="19"/>
      <c r="BVZ5" s="19"/>
      <c r="BWA5" s="19"/>
      <c r="BWB5" s="19"/>
      <c r="BWC5" s="19"/>
      <c r="BWD5" s="19"/>
      <c r="BWE5" s="19"/>
      <c r="BWF5" s="19"/>
      <c r="BWG5" s="19"/>
      <c r="BWH5" s="19"/>
      <c r="BWI5" s="19"/>
      <c r="BWJ5" s="19"/>
      <c r="BWK5" s="19"/>
      <c r="BWL5" s="19"/>
      <c r="BWM5" s="19"/>
      <c r="BWN5" s="19"/>
      <c r="BWO5" s="19"/>
      <c r="BWP5" s="19"/>
      <c r="BWQ5" s="19"/>
      <c r="BWR5" s="19"/>
      <c r="BWS5" s="19"/>
      <c r="BWT5" s="19"/>
      <c r="BWU5" s="19"/>
      <c r="BWV5" s="19"/>
      <c r="BWW5" s="19"/>
      <c r="BWX5" s="19"/>
      <c r="BWY5" s="19"/>
      <c r="BWZ5" s="19"/>
      <c r="BXA5" s="19"/>
      <c r="BXB5" s="19"/>
      <c r="BXC5" s="19"/>
      <c r="BXD5" s="19"/>
      <c r="BXE5" s="19"/>
      <c r="BXF5" s="19"/>
      <c r="BXG5" s="19"/>
      <c r="BXH5" s="19"/>
      <c r="BXI5" s="19"/>
      <c r="BXJ5" s="19"/>
      <c r="BXK5" s="19"/>
      <c r="BXL5" s="19"/>
      <c r="BXM5" s="19"/>
      <c r="BXN5" s="19"/>
      <c r="BXO5" s="19"/>
      <c r="BXP5" s="19"/>
      <c r="BXQ5" s="19"/>
      <c r="BXR5" s="19"/>
      <c r="BXS5" s="19"/>
      <c r="BXT5" s="19"/>
      <c r="BXU5" s="19"/>
      <c r="BXV5" s="19"/>
      <c r="BXW5" s="19"/>
      <c r="BXX5" s="19"/>
      <c r="BXY5" s="19"/>
      <c r="BXZ5" s="19"/>
      <c r="BYA5" s="19"/>
      <c r="BYB5" s="19"/>
      <c r="BYC5" s="19"/>
      <c r="BYD5" s="19"/>
      <c r="BYE5" s="19"/>
      <c r="BYF5" s="19"/>
      <c r="BYG5" s="19"/>
      <c r="BYH5" s="19"/>
      <c r="BYI5" s="19"/>
      <c r="BYJ5" s="19"/>
      <c r="BYK5" s="19"/>
      <c r="BYL5" s="19"/>
      <c r="BYM5" s="19"/>
      <c r="BYN5" s="19"/>
      <c r="BYO5" s="19"/>
      <c r="BYP5" s="19"/>
      <c r="BYQ5" s="19"/>
      <c r="BYR5" s="19"/>
      <c r="BYS5" s="19"/>
      <c r="BYT5" s="19"/>
      <c r="BYU5" s="19"/>
      <c r="BYV5" s="19"/>
      <c r="BYW5" s="19"/>
      <c r="BYX5" s="19"/>
      <c r="BYY5" s="19"/>
      <c r="BYZ5" s="19"/>
      <c r="BZA5" s="19"/>
      <c r="BZB5" s="19"/>
      <c r="BZC5" s="19"/>
      <c r="BZD5" s="19"/>
      <c r="BZE5" s="19"/>
      <c r="BZF5" s="19"/>
      <c r="BZG5" s="19"/>
      <c r="BZH5" s="19"/>
      <c r="BZI5" s="19"/>
      <c r="BZJ5" s="19"/>
      <c r="BZK5" s="19"/>
      <c r="BZL5" s="19"/>
      <c r="BZM5" s="19"/>
      <c r="BZN5" s="19"/>
      <c r="BZO5" s="19"/>
      <c r="BZP5" s="19"/>
      <c r="BZQ5" s="19"/>
      <c r="BZR5" s="19"/>
      <c r="BZS5" s="19"/>
      <c r="BZT5" s="19"/>
      <c r="BZU5" s="19"/>
      <c r="BZV5" s="19"/>
      <c r="BZW5" s="19"/>
      <c r="BZX5" s="19"/>
      <c r="BZY5" s="19"/>
      <c r="BZZ5" s="19"/>
      <c r="CAA5" s="19"/>
      <c r="CAB5" s="19"/>
      <c r="CAC5" s="19"/>
      <c r="CAD5" s="19"/>
      <c r="CAE5" s="19"/>
      <c r="CAF5" s="19"/>
      <c r="CAG5" s="19"/>
      <c r="CAH5" s="19"/>
      <c r="CAI5" s="19"/>
      <c r="CAJ5" s="19"/>
      <c r="CAK5" s="19"/>
      <c r="CAL5" s="19"/>
      <c r="CAM5" s="19"/>
      <c r="CAN5" s="19"/>
      <c r="CAO5" s="19"/>
      <c r="CAP5" s="19"/>
      <c r="CAQ5" s="19"/>
      <c r="CAR5" s="19"/>
      <c r="CAS5" s="19"/>
      <c r="CAT5" s="19"/>
      <c r="CAU5" s="19"/>
      <c r="CAV5" s="19"/>
      <c r="CAW5" s="19"/>
      <c r="CAX5" s="19"/>
      <c r="CAY5" s="19"/>
      <c r="CAZ5" s="19"/>
      <c r="CBA5" s="19"/>
      <c r="CBB5" s="19"/>
      <c r="CBC5" s="19"/>
      <c r="CBD5" s="19"/>
      <c r="CBE5" s="19"/>
      <c r="CBF5" s="19"/>
      <c r="CBG5" s="19"/>
      <c r="CBH5" s="19"/>
      <c r="CBI5" s="19"/>
      <c r="CBJ5" s="19"/>
      <c r="CBK5" s="19"/>
      <c r="CBL5" s="19"/>
      <c r="CBM5" s="19"/>
      <c r="CBN5" s="19"/>
      <c r="CBO5" s="19"/>
      <c r="CBP5" s="19"/>
      <c r="CBQ5" s="19"/>
      <c r="CBR5" s="19"/>
      <c r="CBS5" s="19"/>
      <c r="CBT5" s="19"/>
      <c r="CBU5" s="19"/>
      <c r="CBV5" s="19"/>
      <c r="CBW5" s="19"/>
      <c r="CBX5" s="19"/>
      <c r="CBY5" s="19"/>
      <c r="CBZ5" s="19"/>
      <c r="CCA5" s="19"/>
      <c r="CCB5" s="19"/>
      <c r="CCC5" s="19"/>
      <c r="CCD5" s="19"/>
      <c r="CCE5" s="19"/>
      <c r="CCF5" s="19"/>
      <c r="CCG5" s="19"/>
      <c r="CCH5" s="19"/>
      <c r="CCI5" s="19"/>
      <c r="CCJ5" s="19"/>
      <c r="CCK5" s="19"/>
      <c r="CCL5" s="19"/>
      <c r="CCM5" s="19"/>
      <c r="CCN5" s="19"/>
      <c r="CCO5" s="19"/>
      <c r="CCP5" s="19"/>
      <c r="CCQ5" s="19"/>
      <c r="CCR5" s="19"/>
      <c r="CCS5" s="19"/>
      <c r="CCT5" s="19"/>
      <c r="CCU5" s="19"/>
      <c r="CCV5" s="19"/>
      <c r="CCW5" s="19"/>
      <c r="CCX5" s="19"/>
      <c r="CCY5" s="19"/>
      <c r="CCZ5" s="19"/>
      <c r="CDA5" s="19"/>
      <c r="CDB5" s="19"/>
      <c r="CDC5" s="19"/>
      <c r="CDD5" s="19"/>
      <c r="CDE5" s="19"/>
      <c r="CDF5" s="19"/>
      <c r="CDG5" s="19"/>
      <c r="CDH5" s="19"/>
      <c r="CDI5" s="19"/>
      <c r="CDJ5" s="19"/>
      <c r="CDK5" s="19"/>
      <c r="CDL5" s="19"/>
      <c r="CDM5" s="19"/>
      <c r="CDN5" s="19"/>
      <c r="CDO5" s="19"/>
      <c r="CDP5" s="19"/>
      <c r="CDQ5" s="19"/>
      <c r="CDR5" s="19"/>
      <c r="CDS5" s="19"/>
      <c r="CDT5" s="19"/>
      <c r="CDU5" s="19"/>
      <c r="CDV5" s="19"/>
      <c r="CDW5" s="19"/>
      <c r="CDX5" s="19"/>
      <c r="CDY5" s="19"/>
      <c r="CDZ5" s="19"/>
      <c r="CEA5" s="19"/>
      <c r="CEB5" s="19"/>
      <c r="CEC5" s="19"/>
      <c r="CED5" s="19"/>
      <c r="CEE5" s="19"/>
      <c r="CEF5" s="19"/>
      <c r="CEG5" s="19"/>
      <c r="CEH5" s="19"/>
      <c r="CEI5" s="19"/>
      <c r="CEJ5" s="19"/>
      <c r="CEK5" s="19"/>
      <c r="CEL5" s="19"/>
      <c r="CEM5" s="19"/>
      <c r="CEN5" s="19"/>
      <c r="CEO5" s="19"/>
      <c r="CEP5" s="19"/>
      <c r="CEQ5" s="19"/>
      <c r="CER5" s="19"/>
      <c r="CES5" s="19"/>
      <c r="CET5" s="19"/>
      <c r="CEU5" s="19"/>
      <c r="CEV5" s="19"/>
      <c r="CEW5" s="19"/>
      <c r="CEX5" s="19"/>
      <c r="CEY5" s="19"/>
      <c r="CEZ5" s="19"/>
      <c r="CFA5" s="19"/>
      <c r="CFB5" s="19"/>
      <c r="CFC5" s="19"/>
      <c r="CFD5" s="19"/>
      <c r="CFE5" s="19"/>
      <c r="CFF5" s="19"/>
      <c r="CFG5" s="19"/>
      <c r="CFH5" s="19"/>
      <c r="CFI5" s="19"/>
      <c r="CFJ5" s="19"/>
      <c r="CFK5" s="19"/>
      <c r="CFL5" s="19"/>
      <c r="CFM5" s="19"/>
      <c r="CFN5" s="19"/>
      <c r="CFO5" s="19"/>
      <c r="CFP5" s="19"/>
      <c r="CFQ5" s="19"/>
      <c r="CFR5" s="19"/>
      <c r="CFS5" s="19"/>
      <c r="CFT5" s="19"/>
      <c r="CFU5" s="19"/>
      <c r="CFV5" s="19"/>
      <c r="CFW5" s="19"/>
      <c r="CFX5" s="19"/>
      <c r="CFY5" s="19"/>
      <c r="CFZ5" s="19"/>
      <c r="CGA5" s="19"/>
      <c r="CGB5" s="19"/>
      <c r="CGC5" s="19"/>
      <c r="CGD5" s="19"/>
      <c r="CGE5" s="19"/>
      <c r="CGF5" s="19"/>
      <c r="CGG5" s="19"/>
      <c r="CGH5" s="19"/>
      <c r="CGI5" s="19"/>
      <c r="CGJ5" s="19"/>
      <c r="CGK5" s="19"/>
      <c r="CGL5" s="19"/>
      <c r="CGM5" s="19"/>
      <c r="CGN5" s="19"/>
      <c r="CGO5" s="19"/>
      <c r="CGP5" s="19"/>
      <c r="CGQ5" s="19"/>
      <c r="CGR5" s="19"/>
      <c r="CGS5" s="19"/>
      <c r="CGT5" s="19"/>
      <c r="CGU5" s="19"/>
      <c r="CGV5" s="19"/>
      <c r="CGW5" s="19"/>
      <c r="CGX5" s="19"/>
      <c r="CGY5" s="19"/>
      <c r="CGZ5" s="19"/>
      <c r="CHA5" s="19"/>
      <c r="CHB5" s="19"/>
      <c r="CHC5" s="19"/>
      <c r="CHD5" s="19"/>
      <c r="CHE5" s="19"/>
      <c r="CHF5" s="19"/>
      <c r="CHG5" s="19"/>
      <c r="CHH5" s="19"/>
      <c r="CHI5" s="19"/>
      <c r="CHJ5" s="19"/>
      <c r="CHK5" s="19"/>
      <c r="CHL5" s="19"/>
      <c r="CHM5" s="19"/>
      <c r="CHN5" s="19"/>
      <c r="CHO5" s="19"/>
      <c r="CHP5" s="19"/>
      <c r="CHQ5" s="19"/>
      <c r="CHR5" s="19"/>
      <c r="CHS5" s="19"/>
      <c r="CHT5" s="19"/>
      <c r="CHU5" s="19"/>
      <c r="CHV5" s="19"/>
      <c r="CHW5" s="19"/>
      <c r="CHX5" s="19"/>
      <c r="CHY5" s="19"/>
      <c r="CHZ5" s="19"/>
      <c r="CIA5" s="19"/>
      <c r="CIB5" s="19"/>
      <c r="CIC5" s="19"/>
      <c r="CID5" s="19"/>
      <c r="CIE5" s="19"/>
      <c r="CIF5" s="19"/>
      <c r="CIG5" s="19"/>
      <c r="CIH5" s="19"/>
      <c r="CII5" s="19"/>
      <c r="CIJ5" s="19"/>
      <c r="CIK5" s="19"/>
      <c r="CIL5" s="19"/>
      <c r="CIM5" s="19"/>
      <c r="CIN5" s="19"/>
      <c r="CIO5" s="19"/>
      <c r="CIP5" s="19"/>
      <c r="CIQ5" s="19"/>
      <c r="CIR5" s="19"/>
      <c r="CIS5" s="19"/>
      <c r="CIT5" s="19"/>
      <c r="CIU5" s="19"/>
      <c r="CIV5" s="19"/>
      <c r="CIW5" s="19"/>
      <c r="CIX5" s="19"/>
      <c r="CIY5" s="19"/>
      <c r="CIZ5" s="19"/>
      <c r="CJA5" s="19"/>
      <c r="CJB5" s="19"/>
      <c r="CJC5" s="19"/>
      <c r="CJD5" s="19"/>
      <c r="CJE5" s="19"/>
      <c r="CJF5" s="19"/>
      <c r="CJG5" s="19"/>
      <c r="CJH5" s="19"/>
      <c r="CJI5" s="19"/>
      <c r="CJJ5" s="19"/>
      <c r="CJK5" s="19"/>
      <c r="CJL5" s="19"/>
      <c r="CJM5" s="19"/>
      <c r="CJN5" s="19"/>
      <c r="CJO5" s="19"/>
      <c r="CJP5" s="19"/>
      <c r="CJQ5" s="19"/>
      <c r="CJR5" s="19"/>
      <c r="CJS5" s="19"/>
      <c r="CJT5" s="19"/>
      <c r="CJU5" s="19"/>
      <c r="CJV5" s="19"/>
      <c r="CJW5" s="19"/>
      <c r="CJX5" s="19"/>
      <c r="CJY5" s="19"/>
      <c r="CJZ5" s="19"/>
      <c r="CKA5" s="19"/>
      <c r="CKB5" s="19"/>
      <c r="CKC5" s="19"/>
      <c r="CKD5" s="19"/>
      <c r="CKE5" s="19"/>
      <c r="CKF5" s="19"/>
      <c r="CKG5" s="19"/>
      <c r="CKH5" s="19"/>
      <c r="CKI5" s="19"/>
      <c r="CKJ5" s="19"/>
      <c r="CKK5" s="19"/>
      <c r="CKL5" s="19"/>
      <c r="CKM5" s="19"/>
      <c r="CKN5" s="19"/>
      <c r="CKO5" s="19"/>
      <c r="CKP5" s="19"/>
      <c r="CKQ5" s="19"/>
      <c r="CKR5" s="19"/>
      <c r="CKS5" s="19"/>
      <c r="CKT5" s="19"/>
      <c r="CKU5" s="19"/>
      <c r="CKV5" s="19"/>
      <c r="CKW5" s="19"/>
      <c r="CKX5" s="19"/>
      <c r="CKY5" s="19"/>
      <c r="CKZ5" s="19"/>
      <c r="CLA5" s="19"/>
      <c r="CLB5" s="19"/>
      <c r="CLC5" s="19"/>
      <c r="CLD5" s="19"/>
      <c r="CLE5" s="19"/>
      <c r="CLF5" s="19"/>
      <c r="CLG5" s="19"/>
      <c r="CLH5" s="19"/>
      <c r="CLI5" s="19"/>
      <c r="CLJ5" s="19"/>
      <c r="CLK5" s="19"/>
      <c r="CLL5" s="19"/>
      <c r="CLM5" s="19"/>
      <c r="CLN5" s="19"/>
      <c r="CLO5" s="19"/>
      <c r="CLP5" s="19"/>
      <c r="CLQ5" s="19"/>
      <c r="CLR5" s="19"/>
      <c r="CLS5" s="19"/>
      <c r="CLT5" s="19"/>
      <c r="CLU5" s="19"/>
      <c r="CLV5" s="19"/>
      <c r="CLW5" s="19"/>
      <c r="CLX5" s="19"/>
      <c r="CLY5" s="19"/>
      <c r="CLZ5" s="19"/>
      <c r="CMA5" s="19"/>
      <c r="CMB5" s="19"/>
      <c r="CMC5" s="19"/>
      <c r="CMD5" s="19"/>
      <c r="CME5" s="19"/>
      <c r="CMF5" s="19"/>
      <c r="CMG5" s="19"/>
      <c r="CMH5" s="19"/>
      <c r="CMI5" s="19"/>
      <c r="CMJ5" s="19"/>
      <c r="CMK5" s="19"/>
      <c r="CML5" s="19"/>
      <c r="CMM5" s="19"/>
      <c r="CMN5" s="19"/>
      <c r="CMO5" s="19"/>
      <c r="CMP5" s="19"/>
      <c r="CMQ5" s="19"/>
      <c r="CMR5" s="19"/>
      <c r="CMS5" s="19"/>
      <c r="CMT5" s="19"/>
      <c r="CMU5" s="19"/>
      <c r="CMV5" s="19"/>
      <c r="CMW5" s="19"/>
      <c r="CMX5" s="19"/>
      <c r="CMY5" s="19"/>
      <c r="CMZ5" s="19"/>
      <c r="CNA5" s="19"/>
      <c r="CNB5" s="19"/>
      <c r="CNC5" s="19"/>
      <c r="CND5" s="19"/>
      <c r="CNE5" s="19"/>
      <c r="CNF5" s="19"/>
      <c r="CNG5" s="19"/>
      <c r="CNH5" s="19"/>
      <c r="CNI5" s="19"/>
      <c r="CNJ5" s="19"/>
      <c r="CNK5" s="19"/>
      <c r="CNL5" s="19"/>
      <c r="CNM5" s="19"/>
      <c r="CNN5" s="19"/>
      <c r="CNO5" s="19"/>
      <c r="CNP5" s="19"/>
      <c r="CNQ5" s="19"/>
      <c r="CNR5" s="19"/>
      <c r="CNS5" s="19"/>
      <c r="CNT5" s="19"/>
      <c r="CNU5" s="19"/>
      <c r="CNV5" s="19"/>
      <c r="CNW5" s="19"/>
      <c r="CNX5" s="19"/>
      <c r="CNY5" s="19"/>
      <c r="CNZ5" s="19"/>
      <c r="COA5" s="19"/>
      <c r="COB5" s="19"/>
      <c r="COC5" s="19"/>
      <c r="COD5" s="19"/>
      <c r="COE5" s="19"/>
      <c r="COF5" s="19"/>
      <c r="COG5" s="19"/>
      <c r="COH5" s="19"/>
      <c r="COI5" s="19"/>
      <c r="COJ5" s="19"/>
      <c r="COK5" s="19"/>
      <c r="COL5" s="19"/>
      <c r="COM5" s="19"/>
      <c r="CON5" s="19"/>
      <c r="COO5" s="19"/>
      <c r="COP5" s="19"/>
      <c r="COQ5" s="19"/>
      <c r="COR5" s="19"/>
      <c r="COS5" s="19"/>
      <c r="COT5" s="19"/>
      <c r="COU5" s="19"/>
      <c r="COV5" s="19"/>
      <c r="COW5" s="19"/>
      <c r="COX5" s="19"/>
      <c r="COY5" s="19"/>
      <c r="COZ5" s="19"/>
      <c r="CPA5" s="19"/>
      <c r="CPB5" s="19"/>
      <c r="CPC5" s="19"/>
      <c r="CPD5" s="19"/>
      <c r="CPE5" s="19"/>
      <c r="CPF5" s="19"/>
      <c r="CPG5" s="19"/>
      <c r="CPH5" s="19"/>
      <c r="CPI5" s="19"/>
      <c r="CPJ5" s="19"/>
      <c r="CPK5" s="19"/>
      <c r="CPL5" s="19"/>
      <c r="CPM5" s="19"/>
      <c r="CPN5" s="19"/>
      <c r="CPO5" s="19"/>
      <c r="CPP5" s="19"/>
      <c r="CPQ5" s="19"/>
      <c r="CPR5" s="19"/>
      <c r="CPS5" s="19"/>
      <c r="CPT5" s="19"/>
      <c r="CPU5" s="19"/>
      <c r="CPV5" s="19"/>
      <c r="CPW5" s="19"/>
      <c r="CPX5" s="19"/>
      <c r="CPY5" s="19"/>
      <c r="CPZ5" s="19"/>
      <c r="CQA5" s="19"/>
      <c r="CQB5" s="19"/>
      <c r="CQC5" s="19"/>
      <c r="CQD5" s="19"/>
      <c r="CQE5" s="19"/>
      <c r="CQF5" s="19"/>
      <c r="CQG5" s="19"/>
      <c r="CQH5" s="19"/>
      <c r="CQI5" s="19"/>
      <c r="CQJ5" s="19"/>
      <c r="CQK5" s="19"/>
      <c r="CQL5" s="19"/>
      <c r="CQM5" s="19"/>
      <c r="CQN5" s="19"/>
      <c r="CQO5" s="19"/>
      <c r="CQP5" s="19"/>
      <c r="CQQ5" s="19"/>
      <c r="CQR5" s="19"/>
      <c r="CQS5" s="19"/>
      <c r="CQT5" s="19"/>
      <c r="CQU5" s="19"/>
      <c r="CQV5" s="19"/>
      <c r="CQW5" s="19"/>
      <c r="CQX5" s="19"/>
      <c r="CQY5" s="19"/>
      <c r="CQZ5" s="19"/>
      <c r="CRA5" s="19"/>
      <c r="CRB5" s="19"/>
      <c r="CRC5" s="19"/>
      <c r="CRD5" s="19"/>
      <c r="CRE5" s="19"/>
      <c r="CRF5" s="19"/>
      <c r="CRG5" s="19"/>
      <c r="CRH5" s="19"/>
      <c r="CRI5" s="19"/>
      <c r="CRJ5" s="19"/>
      <c r="CRK5" s="19"/>
      <c r="CRL5" s="19"/>
      <c r="CRM5" s="19"/>
      <c r="CRN5" s="19"/>
      <c r="CRO5" s="19"/>
      <c r="CRP5" s="19"/>
      <c r="CRQ5" s="19"/>
      <c r="CRR5" s="19"/>
      <c r="CRS5" s="19"/>
      <c r="CRT5" s="19"/>
      <c r="CRU5" s="19"/>
      <c r="CRV5" s="19"/>
      <c r="CRW5" s="19"/>
      <c r="CRX5" s="19"/>
      <c r="CRY5" s="19"/>
      <c r="CRZ5" s="19"/>
      <c r="CSA5" s="19"/>
      <c r="CSB5" s="19"/>
      <c r="CSC5" s="19"/>
      <c r="CSD5" s="19"/>
      <c r="CSE5" s="19"/>
      <c r="CSF5" s="19"/>
      <c r="CSG5" s="19"/>
      <c r="CSH5" s="19"/>
      <c r="CSI5" s="19"/>
      <c r="CSJ5" s="19"/>
      <c r="CSK5" s="19"/>
      <c r="CSL5" s="19"/>
      <c r="CSM5" s="19"/>
      <c r="CSN5" s="19"/>
      <c r="CSO5" s="19"/>
      <c r="CSP5" s="19"/>
      <c r="CSQ5" s="19"/>
      <c r="CSR5" s="19"/>
      <c r="CSS5" s="19"/>
      <c r="CST5" s="19"/>
      <c r="CSU5" s="19"/>
      <c r="CSV5" s="19"/>
      <c r="CSW5" s="19"/>
      <c r="CSX5" s="19"/>
      <c r="CSY5" s="19"/>
      <c r="CSZ5" s="19"/>
      <c r="CTA5" s="19"/>
      <c r="CTB5" s="19"/>
      <c r="CTC5" s="19"/>
      <c r="CTD5" s="19"/>
      <c r="CTE5" s="19"/>
      <c r="CTF5" s="19"/>
      <c r="CTG5" s="19"/>
      <c r="CTH5" s="19"/>
      <c r="CTI5" s="19"/>
      <c r="CTJ5" s="19"/>
      <c r="CTK5" s="19"/>
      <c r="CTL5" s="19"/>
      <c r="CTM5" s="19"/>
      <c r="CTN5" s="19"/>
      <c r="CTO5" s="19"/>
      <c r="CTP5" s="19"/>
      <c r="CTQ5" s="19"/>
      <c r="CTR5" s="19"/>
      <c r="CTS5" s="19"/>
      <c r="CTT5" s="19"/>
      <c r="CTU5" s="19"/>
      <c r="CTV5" s="19"/>
      <c r="CTW5" s="19"/>
      <c r="CTX5" s="19"/>
      <c r="CTY5" s="19"/>
      <c r="CTZ5" s="19"/>
      <c r="CUA5" s="19"/>
      <c r="CUB5" s="19"/>
      <c r="CUC5" s="19"/>
      <c r="CUD5" s="19"/>
      <c r="CUE5" s="19"/>
      <c r="CUF5" s="19"/>
      <c r="CUG5" s="19"/>
      <c r="CUH5" s="19"/>
      <c r="CUI5" s="19"/>
      <c r="CUJ5" s="19"/>
      <c r="CUK5" s="19"/>
      <c r="CUL5" s="19"/>
      <c r="CUM5" s="19"/>
      <c r="CUN5" s="19"/>
      <c r="CUO5" s="19"/>
      <c r="CUP5" s="19"/>
      <c r="CUQ5" s="19"/>
      <c r="CUR5" s="19"/>
      <c r="CUS5" s="19"/>
      <c r="CUT5" s="19"/>
      <c r="CUU5" s="19"/>
      <c r="CUV5" s="19"/>
      <c r="CUW5" s="19"/>
      <c r="CUX5" s="19"/>
      <c r="CUY5" s="19"/>
      <c r="CUZ5" s="19"/>
      <c r="CVA5" s="19"/>
      <c r="CVB5" s="19"/>
      <c r="CVC5" s="19"/>
      <c r="CVD5" s="19"/>
      <c r="CVE5" s="19"/>
      <c r="CVF5" s="19"/>
      <c r="CVG5" s="19"/>
      <c r="CVH5" s="19"/>
      <c r="CVI5" s="19"/>
      <c r="CVJ5" s="19"/>
      <c r="CVK5" s="19"/>
      <c r="CVL5" s="19"/>
      <c r="CVM5" s="19"/>
      <c r="CVN5" s="19"/>
      <c r="CVO5" s="19"/>
      <c r="CVP5" s="19"/>
      <c r="CVQ5" s="19"/>
      <c r="CVR5" s="19"/>
      <c r="CVS5" s="19"/>
      <c r="CVT5" s="19"/>
      <c r="CVU5" s="19"/>
      <c r="CVV5" s="19"/>
      <c r="CVW5" s="19"/>
      <c r="CVX5" s="19"/>
      <c r="CVY5" s="19"/>
      <c r="CVZ5" s="19"/>
      <c r="CWA5" s="19"/>
      <c r="CWB5" s="19"/>
      <c r="CWC5" s="19"/>
      <c r="CWD5" s="19"/>
      <c r="CWE5" s="19"/>
      <c r="CWF5" s="19"/>
      <c r="CWG5" s="19"/>
      <c r="CWH5" s="19"/>
      <c r="CWI5" s="19"/>
      <c r="CWJ5" s="19"/>
      <c r="CWK5" s="19"/>
      <c r="CWL5" s="19"/>
      <c r="CWM5" s="19"/>
      <c r="CWN5" s="19"/>
      <c r="CWO5" s="19"/>
      <c r="CWP5" s="19"/>
      <c r="CWQ5" s="19"/>
      <c r="CWR5" s="19"/>
      <c r="CWS5" s="19"/>
      <c r="CWT5" s="19"/>
      <c r="CWU5" s="19"/>
      <c r="CWV5" s="19"/>
      <c r="CWW5" s="19"/>
      <c r="CWX5" s="19"/>
      <c r="CWY5" s="19"/>
      <c r="CWZ5" s="19"/>
      <c r="CXA5" s="19"/>
      <c r="CXB5" s="19"/>
      <c r="CXC5" s="19"/>
      <c r="CXD5" s="19"/>
      <c r="CXE5" s="19"/>
      <c r="CXF5" s="19"/>
      <c r="CXG5" s="19"/>
      <c r="CXH5" s="19"/>
      <c r="CXI5" s="19"/>
      <c r="CXJ5" s="19"/>
      <c r="CXK5" s="19"/>
      <c r="CXL5" s="19"/>
      <c r="CXM5" s="19"/>
      <c r="CXN5" s="19"/>
      <c r="CXO5" s="19"/>
      <c r="CXP5" s="19"/>
      <c r="CXQ5" s="19"/>
      <c r="CXR5" s="19"/>
      <c r="CXS5" s="19"/>
      <c r="CXT5" s="19"/>
      <c r="CXU5" s="19"/>
      <c r="CXV5" s="19"/>
      <c r="CXW5" s="19"/>
      <c r="CXX5" s="19"/>
      <c r="CXY5" s="19"/>
      <c r="CXZ5" s="19"/>
      <c r="CYA5" s="19"/>
      <c r="CYB5" s="19"/>
      <c r="CYC5" s="19"/>
      <c r="CYD5" s="19"/>
      <c r="CYE5" s="19"/>
      <c r="CYF5" s="19"/>
      <c r="CYG5" s="19"/>
      <c r="CYH5" s="19"/>
      <c r="CYI5" s="19"/>
      <c r="CYJ5" s="19"/>
      <c r="CYK5" s="19"/>
      <c r="CYL5" s="19"/>
      <c r="CYM5" s="19"/>
      <c r="CYN5" s="19"/>
      <c r="CYO5" s="19"/>
      <c r="CYP5" s="19"/>
      <c r="CYQ5" s="19"/>
      <c r="CYR5" s="19"/>
      <c r="CYS5" s="19"/>
      <c r="CYT5" s="19"/>
      <c r="CYU5" s="19"/>
      <c r="CYV5" s="19"/>
      <c r="CYW5" s="19"/>
      <c r="CYX5" s="19"/>
      <c r="CYY5" s="19"/>
      <c r="CYZ5" s="19"/>
      <c r="CZA5" s="19"/>
      <c r="CZB5" s="19"/>
      <c r="CZC5" s="19"/>
      <c r="CZD5" s="19"/>
      <c r="CZE5" s="19"/>
      <c r="CZF5" s="19"/>
      <c r="CZG5" s="19"/>
      <c r="CZH5" s="19"/>
      <c r="CZI5" s="19"/>
      <c r="CZJ5" s="19"/>
      <c r="CZK5" s="19"/>
      <c r="CZL5" s="19"/>
      <c r="CZM5" s="19"/>
      <c r="CZN5" s="19"/>
      <c r="CZO5" s="19"/>
      <c r="CZP5" s="19"/>
      <c r="CZQ5" s="19"/>
      <c r="CZR5" s="19"/>
      <c r="CZS5" s="19"/>
      <c r="CZT5" s="19"/>
      <c r="CZU5" s="19"/>
      <c r="CZV5" s="19"/>
      <c r="CZW5" s="19"/>
      <c r="CZX5" s="19"/>
      <c r="CZY5" s="19"/>
      <c r="CZZ5" s="19"/>
      <c r="DAA5" s="19"/>
      <c r="DAB5" s="19"/>
      <c r="DAC5" s="19"/>
      <c r="DAD5" s="19"/>
      <c r="DAE5" s="19"/>
      <c r="DAF5" s="19"/>
      <c r="DAG5" s="19"/>
      <c r="DAH5" s="19"/>
      <c r="DAI5" s="19"/>
      <c r="DAJ5" s="19"/>
      <c r="DAK5" s="19"/>
      <c r="DAL5" s="19"/>
      <c r="DAM5" s="19"/>
      <c r="DAN5" s="19"/>
      <c r="DAO5" s="19"/>
      <c r="DAP5" s="19"/>
      <c r="DAQ5" s="19"/>
      <c r="DAR5" s="19"/>
      <c r="DAS5" s="19"/>
      <c r="DAT5" s="19"/>
      <c r="DAU5" s="19"/>
      <c r="DAV5" s="19"/>
      <c r="DAW5" s="19"/>
      <c r="DAX5" s="19"/>
      <c r="DAY5" s="19"/>
      <c r="DAZ5" s="19"/>
      <c r="DBA5" s="19"/>
      <c r="DBB5" s="19"/>
      <c r="DBC5" s="19"/>
      <c r="DBD5" s="19"/>
      <c r="DBE5" s="19"/>
      <c r="DBF5" s="19"/>
      <c r="DBG5" s="19"/>
      <c r="DBH5" s="19"/>
      <c r="DBI5" s="19"/>
      <c r="DBJ5" s="19"/>
      <c r="DBK5" s="19"/>
      <c r="DBL5" s="19"/>
      <c r="DBM5" s="19"/>
      <c r="DBN5" s="19"/>
      <c r="DBO5" s="19"/>
      <c r="DBP5" s="19"/>
      <c r="DBQ5" s="19"/>
      <c r="DBR5" s="19"/>
      <c r="DBS5" s="19"/>
      <c r="DBT5" s="19"/>
      <c r="DBU5" s="19"/>
      <c r="DBV5" s="19"/>
      <c r="DBW5" s="19"/>
      <c r="DBX5" s="19"/>
      <c r="DBY5" s="19"/>
      <c r="DBZ5" s="19"/>
      <c r="DCA5" s="19"/>
      <c r="DCB5" s="19"/>
      <c r="DCC5" s="19"/>
      <c r="DCD5" s="19"/>
      <c r="DCE5" s="19"/>
      <c r="DCF5" s="19"/>
      <c r="DCG5" s="19"/>
      <c r="DCH5" s="19"/>
      <c r="DCI5" s="19"/>
      <c r="DCJ5" s="19"/>
      <c r="DCK5" s="19"/>
      <c r="DCL5" s="19"/>
      <c r="DCM5" s="19"/>
      <c r="DCN5" s="19"/>
      <c r="DCO5" s="19"/>
      <c r="DCP5" s="19"/>
      <c r="DCQ5" s="19"/>
      <c r="DCR5" s="19"/>
      <c r="DCS5" s="19"/>
      <c r="DCT5" s="19"/>
      <c r="DCU5" s="19"/>
      <c r="DCV5" s="19"/>
      <c r="DCW5" s="19"/>
      <c r="DCX5" s="19"/>
      <c r="DCY5" s="19"/>
      <c r="DCZ5" s="19"/>
      <c r="DDA5" s="19"/>
      <c r="DDB5" s="19"/>
      <c r="DDC5" s="19"/>
      <c r="DDD5" s="19"/>
      <c r="DDE5" s="19"/>
      <c r="DDF5" s="19"/>
      <c r="DDG5" s="19"/>
      <c r="DDH5" s="19"/>
      <c r="DDI5" s="19"/>
      <c r="DDJ5" s="19"/>
      <c r="DDK5" s="19"/>
      <c r="DDL5" s="19"/>
      <c r="DDM5" s="19"/>
      <c r="DDN5" s="19"/>
      <c r="DDO5" s="19"/>
      <c r="DDP5" s="19"/>
      <c r="DDQ5" s="19"/>
      <c r="DDR5" s="19"/>
      <c r="DDS5" s="19"/>
      <c r="DDT5" s="19"/>
      <c r="DDU5" s="19"/>
      <c r="DDV5" s="19"/>
      <c r="DDW5" s="19"/>
      <c r="DDX5" s="19"/>
      <c r="DDY5" s="19"/>
      <c r="DDZ5" s="19"/>
      <c r="DEA5" s="19"/>
      <c r="DEB5" s="19"/>
      <c r="DEC5" s="19"/>
      <c r="DED5" s="19"/>
      <c r="DEE5" s="19"/>
      <c r="DEF5" s="19"/>
      <c r="DEG5" s="19"/>
      <c r="DEH5" s="19"/>
      <c r="DEI5" s="19"/>
      <c r="DEJ5" s="19"/>
      <c r="DEK5" s="19"/>
      <c r="DEL5" s="19"/>
      <c r="DEM5" s="19"/>
      <c r="DEN5" s="19"/>
      <c r="DEO5" s="19"/>
      <c r="DEP5" s="19"/>
      <c r="DEQ5" s="19"/>
      <c r="DER5" s="19"/>
      <c r="DES5" s="19"/>
      <c r="DET5" s="19"/>
      <c r="DEU5" s="19"/>
      <c r="DEV5" s="19"/>
      <c r="DEW5" s="19"/>
      <c r="DEX5" s="19"/>
      <c r="DEY5" s="19"/>
      <c r="DEZ5" s="19"/>
      <c r="DFA5" s="19"/>
      <c r="DFB5" s="19"/>
      <c r="DFC5" s="19"/>
      <c r="DFD5" s="19"/>
      <c r="DFE5" s="19"/>
      <c r="DFF5" s="19"/>
      <c r="DFG5" s="19"/>
      <c r="DFH5" s="19"/>
      <c r="DFI5" s="19"/>
      <c r="DFJ5" s="19"/>
      <c r="DFK5" s="19"/>
      <c r="DFL5" s="19"/>
      <c r="DFM5" s="19"/>
      <c r="DFN5" s="19"/>
      <c r="DFO5" s="19"/>
      <c r="DFP5" s="19"/>
      <c r="DFQ5" s="19"/>
      <c r="DFR5" s="19"/>
      <c r="DFS5" s="19"/>
      <c r="DFT5" s="19"/>
      <c r="DFU5" s="19"/>
      <c r="DFV5" s="19"/>
      <c r="DFW5" s="19"/>
      <c r="DFX5" s="19"/>
      <c r="DFY5" s="19"/>
      <c r="DFZ5" s="19"/>
      <c r="DGA5" s="19"/>
      <c r="DGB5" s="19"/>
      <c r="DGC5" s="19"/>
      <c r="DGD5" s="19"/>
      <c r="DGE5" s="19"/>
      <c r="DGF5" s="19"/>
      <c r="DGG5" s="19"/>
      <c r="DGH5" s="19"/>
      <c r="DGI5" s="19"/>
      <c r="DGJ5" s="19"/>
      <c r="DGK5" s="19"/>
      <c r="DGL5" s="19"/>
      <c r="DGM5" s="19"/>
      <c r="DGN5" s="19"/>
      <c r="DGO5" s="19"/>
      <c r="DGP5" s="19"/>
      <c r="DGQ5" s="19"/>
      <c r="DGR5" s="19"/>
      <c r="DGS5" s="19"/>
      <c r="DGT5" s="19"/>
      <c r="DGU5" s="19"/>
      <c r="DGV5" s="19"/>
      <c r="DGW5" s="19"/>
      <c r="DGX5" s="19"/>
      <c r="DGY5" s="19"/>
      <c r="DGZ5" s="19"/>
      <c r="DHA5" s="19"/>
      <c r="DHB5" s="19"/>
      <c r="DHC5" s="19"/>
      <c r="DHD5" s="19"/>
      <c r="DHE5" s="19"/>
      <c r="DHF5" s="19"/>
      <c r="DHG5" s="19"/>
      <c r="DHH5" s="19"/>
      <c r="DHI5" s="19"/>
      <c r="DHJ5" s="19"/>
      <c r="DHK5" s="19"/>
      <c r="DHL5" s="19"/>
      <c r="DHM5" s="19"/>
      <c r="DHN5" s="19"/>
      <c r="DHO5" s="19"/>
      <c r="DHP5" s="19"/>
      <c r="DHQ5" s="19"/>
      <c r="DHR5" s="19"/>
      <c r="DHS5" s="19"/>
      <c r="DHT5" s="19"/>
      <c r="DHU5" s="19"/>
      <c r="DHV5" s="19"/>
      <c r="DHW5" s="19"/>
      <c r="DHX5" s="19"/>
      <c r="DHY5" s="19"/>
      <c r="DHZ5" s="19"/>
      <c r="DIA5" s="19"/>
      <c r="DIB5" s="19"/>
      <c r="DIC5" s="19"/>
      <c r="DID5" s="19"/>
      <c r="DIE5" s="19"/>
      <c r="DIF5" s="19"/>
      <c r="DIG5" s="19"/>
      <c r="DIH5" s="19"/>
      <c r="DII5" s="19"/>
      <c r="DIJ5" s="19"/>
      <c r="DIK5" s="19"/>
      <c r="DIL5" s="19"/>
      <c r="DIM5" s="19"/>
      <c r="DIN5" s="19"/>
      <c r="DIO5" s="19"/>
      <c r="DIP5" s="19"/>
      <c r="DIQ5" s="19"/>
      <c r="DIR5" s="19"/>
      <c r="DIS5" s="19"/>
      <c r="DIT5" s="19"/>
      <c r="DIU5" s="19"/>
      <c r="DIV5" s="19"/>
      <c r="DIW5" s="19"/>
      <c r="DIX5" s="19"/>
      <c r="DIY5" s="19"/>
      <c r="DIZ5" s="19"/>
      <c r="DJA5" s="19"/>
      <c r="DJB5" s="19"/>
      <c r="DJC5" s="19"/>
      <c r="DJD5" s="19"/>
      <c r="DJE5" s="19"/>
      <c r="DJF5" s="19"/>
      <c r="DJG5" s="19"/>
      <c r="DJH5" s="19"/>
      <c r="DJI5" s="19"/>
      <c r="DJJ5" s="19"/>
      <c r="DJK5" s="19"/>
      <c r="DJL5" s="19"/>
      <c r="DJM5" s="19"/>
      <c r="DJN5" s="19"/>
      <c r="DJO5" s="19"/>
      <c r="DJP5" s="19"/>
      <c r="DJQ5" s="19"/>
      <c r="DJR5" s="19"/>
      <c r="DJS5" s="19"/>
      <c r="DJT5" s="19"/>
      <c r="DJU5" s="19"/>
      <c r="DJV5" s="19"/>
      <c r="DJW5" s="19"/>
      <c r="DJX5" s="19"/>
      <c r="DJY5" s="19"/>
      <c r="DJZ5" s="19"/>
      <c r="DKA5" s="19"/>
      <c r="DKB5" s="19"/>
      <c r="DKC5" s="19"/>
      <c r="DKD5" s="19"/>
      <c r="DKE5" s="19"/>
      <c r="DKF5" s="19"/>
      <c r="DKG5" s="19"/>
      <c r="DKH5" s="19"/>
      <c r="DKI5" s="19"/>
      <c r="DKJ5" s="19"/>
      <c r="DKK5" s="19"/>
      <c r="DKL5" s="19"/>
      <c r="DKM5" s="19"/>
      <c r="DKN5" s="19"/>
      <c r="DKO5" s="19"/>
      <c r="DKP5" s="19"/>
      <c r="DKQ5" s="19"/>
      <c r="DKR5" s="19"/>
      <c r="DKS5" s="19"/>
      <c r="DKT5" s="19"/>
      <c r="DKU5" s="19"/>
      <c r="DKV5" s="19"/>
      <c r="DKW5" s="19"/>
      <c r="DKX5" s="19"/>
      <c r="DKY5" s="19"/>
      <c r="DKZ5" s="19"/>
      <c r="DLA5" s="19"/>
      <c r="DLB5" s="19"/>
      <c r="DLC5" s="19"/>
      <c r="DLD5" s="19"/>
      <c r="DLE5" s="19"/>
      <c r="DLF5" s="19"/>
      <c r="DLG5" s="19"/>
      <c r="DLH5" s="19"/>
      <c r="DLI5" s="19"/>
      <c r="DLJ5" s="19"/>
      <c r="DLK5" s="19"/>
      <c r="DLL5" s="19"/>
      <c r="DLM5" s="19"/>
      <c r="DLN5" s="19"/>
      <c r="DLO5" s="19"/>
      <c r="DLP5" s="19"/>
      <c r="DLQ5" s="19"/>
      <c r="DLR5" s="19"/>
      <c r="DLS5" s="19"/>
      <c r="DLT5" s="19"/>
      <c r="DLU5" s="19"/>
      <c r="DLV5" s="19"/>
      <c r="DLW5" s="19"/>
      <c r="DLX5" s="19"/>
      <c r="DLY5" s="19"/>
      <c r="DLZ5" s="19"/>
      <c r="DMA5" s="19"/>
      <c r="DMB5" s="19"/>
      <c r="DMC5" s="19"/>
      <c r="DMD5" s="19"/>
      <c r="DME5" s="19"/>
      <c r="DMF5" s="19"/>
      <c r="DMG5" s="19"/>
      <c r="DMH5" s="19"/>
      <c r="DMI5" s="19"/>
      <c r="DMJ5" s="19"/>
      <c r="DMK5" s="19"/>
      <c r="DML5" s="19"/>
      <c r="DMM5" s="19"/>
      <c r="DMN5" s="19"/>
      <c r="DMO5" s="19"/>
      <c r="DMP5" s="19"/>
      <c r="DMQ5" s="19"/>
      <c r="DMR5" s="19"/>
      <c r="DMS5" s="19"/>
      <c r="DMT5" s="19"/>
      <c r="DMU5" s="19"/>
      <c r="DMV5" s="19"/>
      <c r="DMW5" s="19"/>
      <c r="DMX5" s="19"/>
      <c r="DMY5" s="19"/>
      <c r="DMZ5" s="19"/>
      <c r="DNA5" s="19"/>
      <c r="DNB5" s="19"/>
      <c r="DNC5" s="19"/>
      <c r="DND5" s="19"/>
      <c r="DNE5" s="19"/>
      <c r="DNF5" s="19"/>
      <c r="DNG5" s="19"/>
      <c r="DNH5" s="19"/>
      <c r="DNI5" s="19"/>
      <c r="DNJ5" s="19"/>
      <c r="DNK5" s="19"/>
      <c r="DNL5" s="19"/>
      <c r="DNM5" s="19"/>
      <c r="DNN5" s="19"/>
      <c r="DNO5" s="19"/>
      <c r="DNP5" s="19"/>
      <c r="DNQ5" s="19"/>
      <c r="DNR5" s="19"/>
      <c r="DNS5" s="19"/>
      <c r="DNT5" s="19"/>
      <c r="DNU5" s="19"/>
      <c r="DNV5" s="19"/>
      <c r="DNW5" s="19"/>
      <c r="DNX5" s="19"/>
      <c r="DNY5" s="19"/>
      <c r="DNZ5" s="19"/>
      <c r="DOA5" s="19"/>
      <c r="DOB5" s="19"/>
      <c r="DOC5" s="19"/>
      <c r="DOD5" s="19"/>
      <c r="DOE5" s="19"/>
      <c r="DOF5" s="19"/>
      <c r="DOG5" s="19"/>
      <c r="DOH5" s="19"/>
      <c r="DOI5" s="19"/>
      <c r="DOJ5" s="19"/>
      <c r="DOK5" s="19"/>
      <c r="DOL5" s="19"/>
      <c r="DOM5" s="19"/>
      <c r="DON5" s="19"/>
      <c r="DOO5" s="19"/>
      <c r="DOP5" s="19"/>
      <c r="DOQ5" s="19"/>
      <c r="DOR5" s="19"/>
      <c r="DOS5" s="19"/>
      <c r="DOT5" s="19"/>
      <c r="DOU5" s="19"/>
      <c r="DOV5" s="19"/>
      <c r="DOW5" s="19"/>
      <c r="DOX5" s="19"/>
      <c r="DOY5" s="19"/>
      <c r="DOZ5" s="19"/>
      <c r="DPA5" s="19"/>
      <c r="DPB5" s="19"/>
      <c r="DPC5" s="19"/>
      <c r="DPD5" s="19"/>
      <c r="DPE5" s="19"/>
      <c r="DPF5" s="19"/>
      <c r="DPG5" s="19"/>
      <c r="DPH5" s="19"/>
      <c r="DPI5" s="19"/>
      <c r="DPJ5" s="19"/>
      <c r="DPK5" s="19"/>
      <c r="DPL5" s="19"/>
      <c r="DPM5" s="19"/>
      <c r="DPN5" s="19"/>
      <c r="DPO5" s="19"/>
      <c r="DPP5" s="19"/>
      <c r="DPQ5" s="19"/>
      <c r="DPR5" s="19"/>
      <c r="DPS5" s="19"/>
      <c r="DPT5" s="19"/>
      <c r="DPU5" s="19"/>
      <c r="DPV5" s="19"/>
      <c r="DPW5" s="19"/>
      <c r="DPX5" s="19"/>
      <c r="DPY5" s="19"/>
      <c r="DPZ5" s="19"/>
      <c r="DQA5" s="19"/>
      <c r="DQB5" s="19"/>
      <c r="DQC5" s="19"/>
      <c r="DQD5" s="19"/>
      <c r="DQE5" s="19"/>
      <c r="DQF5" s="19"/>
      <c r="DQG5" s="19"/>
      <c r="DQH5" s="19"/>
      <c r="DQI5" s="19"/>
      <c r="DQJ5" s="19"/>
      <c r="DQK5" s="19"/>
      <c r="DQL5" s="19"/>
      <c r="DQM5" s="19"/>
      <c r="DQN5" s="19"/>
      <c r="DQO5" s="19"/>
      <c r="DQP5" s="19"/>
      <c r="DQQ5" s="19"/>
      <c r="DQR5" s="19"/>
      <c r="DQS5" s="19"/>
      <c r="DQT5" s="19"/>
      <c r="DQU5" s="19"/>
      <c r="DQV5" s="19"/>
      <c r="DQW5" s="19"/>
      <c r="DQX5" s="19"/>
      <c r="DQY5" s="19"/>
      <c r="DQZ5" s="19"/>
      <c r="DRA5" s="19"/>
      <c r="DRB5" s="19"/>
      <c r="DRC5" s="19"/>
      <c r="DRD5" s="19"/>
      <c r="DRE5" s="19"/>
      <c r="DRF5" s="19"/>
      <c r="DRG5" s="19"/>
      <c r="DRH5" s="19"/>
      <c r="DRI5" s="19"/>
      <c r="DRJ5" s="19"/>
      <c r="DRK5" s="19"/>
      <c r="DRL5" s="19"/>
      <c r="DRM5" s="19"/>
      <c r="DRN5" s="19"/>
      <c r="DRO5" s="19"/>
      <c r="DRP5" s="19"/>
      <c r="DRQ5" s="19"/>
      <c r="DRR5" s="19"/>
      <c r="DRS5" s="19"/>
      <c r="DRT5" s="19"/>
      <c r="DRU5" s="19"/>
      <c r="DRV5" s="19"/>
      <c r="DRW5" s="19"/>
      <c r="DRX5" s="19"/>
      <c r="DRY5" s="19"/>
      <c r="DRZ5" s="19"/>
      <c r="DSA5" s="19"/>
      <c r="DSB5" s="19"/>
      <c r="DSC5" s="19"/>
      <c r="DSD5" s="19"/>
      <c r="DSE5" s="19"/>
      <c r="DSF5" s="19"/>
      <c r="DSG5" s="19"/>
      <c r="DSH5" s="19"/>
      <c r="DSI5" s="19"/>
      <c r="DSJ5" s="19"/>
      <c r="DSK5" s="19"/>
      <c r="DSL5" s="19"/>
      <c r="DSM5" s="19"/>
      <c r="DSN5" s="19"/>
      <c r="DSO5" s="19"/>
      <c r="DSP5" s="19"/>
      <c r="DSQ5" s="19"/>
      <c r="DSR5" s="19"/>
      <c r="DSS5" s="19"/>
      <c r="DST5" s="19"/>
      <c r="DSU5" s="19"/>
      <c r="DSV5" s="19"/>
      <c r="DSW5" s="19"/>
      <c r="DSX5" s="19"/>
      <c r="DSY5" s="19"/>
      <c r="DSZ5" s="19"/>
      <c r="DTA5" s="19"/>
      <c r="DTB5" s="19"/>
      <c r="DTC5" s="19"/>
      <c r="DTD5" s="19"/>
      <c r="DTE5" s="19"/>
      <c r="DTF5" s="19"/>
      <c r="DTG5" s="19"/>
      <c r="DTH5" s="19"/>
      <c r="DTI5" s="19"/>
      <c r="DTJ5" s="19"/>
      <c r="DTK5" s="19"/>
      <c r="DTL5" s="19"/>
      <c r="DTM5" s="19"/>
      <c r="DTN5" s="19"/>
      <c r="DTO5" s="19"/>
      <c r="DTP5" s="19"/>
      <c r="DTQ5" s="19"/>
      <c r="DTR5" s="19"/>
      <c r="DTS5" s="19"/>
      <c r="DTT5" s="19"/>
      <c r="DTU5" s="19"/>
      <c r="DTV5" s="19"/>
      <c r="DTW5" s="19"/>
      <c r="DTX5" s="19"/>
      <c r="DTY5" s="19"/>
      <c r="DTZ5" s="19"/>
      <c r="DUA5" s="19"/>
      <c r="DUB5" s="19"/>
      <c r="DUC5" s="19"/>
      <c r="DUD5" s="19"/>
      <c r="DUE5" s="19"/>
      <c r="DUF5" s="19"/>
      <c r="DUG5" s="19"/>
      <c r="DUH5" s="19"/>
      <c r="DUI5" s="19"/>
      <c r="DUJ5" s="19"/>
      <c r="DUK5" s="19"/>
      <c r="DUL5" s="19"/>
      <c r="DUM5" s="19"/>
      <c r="DUN5" s="19"/>
      <c r="DUO5" s="19"/>
      <c r="DUP5" s="19"/>
      <c r="DUQ5" s="19"/>
      <c r="DUR5" s="19"/>
      <c r="DUS5" s="19"/>
      <c r="DUT5" s="19"/>
      <c r="DUU5" s="19"/>
      <c r="DUV5" s="19"/>
      <c r="DUW5" s="19"/>
      <c r="DUX5" s="19"/>
      <c r="DUY5" s="19"/>
      <c r="DUZ5" s="19"/>
      <c r="DVA5" s="19"/>
      <c r="DVB5" s="19"/>
      <c r="DVC5" s="19"/>
      <c r="DVD5" s="19"/>
      <c r="DVE5" s="19"/>
      <c r="DVF5" s="19"/>
      <c r="DVG5" s="19"/>
      <c r="DVH5" s="19"/>
      <c r="DVI5" s="19"/>
      <c r="DVJ5" s="19"/>
      <c r="DVK5" s="19"/>
      <c r="DVL5" s="19"/>
      <c r="DVM5" s="19"/>
      <c r="DVN5" s="19"/>
      <c r="DVO5" s="19"/>
      <c r="DVP5" s="19"/>
      <c r="DVQ5" s="19"/>
      <c r="DVR5" s="19"/>
      <c r="DVS5" s="19"/>
      <c r="DVT5" s="19"/>
      <c r="DVU5" s="19"/>
      <c r="DVV5" s="19"/>
      <c r="DVW5" s="19"/>
      <c r="DVX5" s="19"/>
      <c r="DVY5" s="19"/>
      <c r="DVZ5" s="19"/>
      <c r="DWA5" s="19"/>
      <c r="DWB5" s="19"/>
      <c r="DWC5" s="19"/>
      <c r="DWD5" s="19"/>
      <c r="DWE5" s="19"/>
      <c r="DWF5" s="19"/>
      <c r="DWG5" s="19"/>
      <c r="DWH5" s="19"/>
      <c r="DWI5" s="19"/>
      <c r="DWJ5" s="19"/>
      <c r="DWK5" s="19"/>
      <c r="DWL5" s="19"/>
      <c r="DWM5" s="19"/>
      <c r="DWN5" s="19"/>
      <c r="DWO5" s="19"/>
      <c r="DWP5" s="19"/>
      <c r="DWQ5" s="19"/>
      <c r="DWR5" s="19"/>
      <c r="DWS5" s="19"/>
      <c r="DWT5" s="19"/>
      <c r="DWU5" s="19"/>
      <c r="DWV5" s="19"/>
      <c r="DWW5" s="19"/>
      <c r="DWX5" s="19"/>
      <c r="DWY5" s="19"/>
      <c r="DWZ5" s="19"/>
      <c r="DXA5" s="19"/>
      <c r="DXB5" s="19"/>
      <c r="DXC5" s="19"/>
      <c r="DXD5" s="19"/>
      <c r="DXE5" s="19"/>
      <c r="DXF5" s="19"/>
      <c r="DXG5" s="19"/>
      <c r="DXH5" s="19"/>
      <c r="DXI5" s="19"/>
      <c r="DXJ5" s="19"/>
      <c r="DXK5" s="19"/>
      <c r="DXL5" s="19"/>
      <c r="DXM5" s="19"/>
      <c r="DXN5" s="19"/>
      <c r="DXO5" s="19"/>
      <c r="DXP5" s="19"/>
      <c r="DXQ5" s="19"/>
      <c r="DXR5" s="19"/>
      <c r="DXS5" s="19"/>
      <c r="DXT5" s="19"/>
      <c r="DXU5" s="19"/>
      <c r="DXV5" s="19"/>
      <c r="DXW5" s="19"/>
      <c r="DXX5" s="19"/>
      <c r="DXY5" s="19"/>
      <c r="DXZ5" s="19"/>
      <c r="DYA5" s="19"/>
      <c r="DYB5" s="19"/>
      <c r="DYC5" s="19"/>
      <c r="DYD5" s="19"/>
      <c r="DYE5" s="19"/>
      <c r="DYF5" s="19"/>
      <c r="DYG5" s="19"/>
      <c r="DYH5" s="19"/>
      <c r="DYI5" s="19"/>
      <c r="DYJ5" s="19"/>
      <c r="DYK5" s="19"/>
      <c r="DYL5" s="19"/>
      <c r="DYM5" s="19"/>
      <c r="DYN5" s="19"/>
      <c r="DYO5" s="19"/>
      <c r="DYP5" s="19"/>
      <c r="DYQ5" s="19"/>
      <c r="DYR5" s="19"/>
      <c r="DYS5" s="19"/>
      <c r="DYT5" s="19"/>
      <c r="DYU5" s="19"/>
      <c r="DYV5" s="19"/>
      <c r="DYW5" s="19"/>
      <c r="DYX5" s="19"/>
      <c r="DYY5" s="19"/>
      <c r="DYZ5" s="19"/>
      <c r="DZA5" s="19"/>
      <c r="DZB5" s="19"/>
      <c r="DZC5" s="19"/>
      <c r="DZD5" s="19"/>
      <c r="DZE5" s="19"/>
      <c r="DZF5" s="19"/>
      <c r="DZG5" s="19"/>
      <c r="DZH5" s="19"/>
      <c r="DZI5" s="19"/>
      <c r="DZJ5" s="19"/>
      <c r="DZK5" s="19"/>
      <c r="DZL5" s="19"/>
      <c r="DZM5" s="19"/>
      <c r="DZN5" s="19"/>
      <c r="DZO5" s="19"/>
      <c r="DZP5" s="19"/>
      <c r="DZQ5" s="19"/>
      <c r="DZR5" s="19"/>
      <c r="DZS5" s="19"/>
      <c r="DZT5" s="19"/>
      <c r="DZU5" s="19"/>
      <c r="DZV5" s="19"/>
      <c r="DZW5" s="19"/>
      <c r="DZX5" s="19"/>
      <c r="DZY5" s="19"/>
      <c r="DZZ5" s="19"/>
      <c r="EAA5" s="19"/>
      <c r="EAB5" s="19"/>
      <c r="EAC5" s="19"/>
      <c r="EAD5" s="19"/>
      <c r="EAE5" s="19"/>
      <c r="EAF5" s="19"/>
      <c r="EAG5" s="19"/>
      <c r="EAH5" s="19"/>
      <c r="EAI5" s="19"/>
      <c r="EAJ5" s="19"/>
      <c r="EAK5" s="19"/>
      <c r="EAL5" s="19"/>
      <c r="EAM5" s="19"/>
      <c r="EAN5" s="19"/>
      <c r="EAO5" s="19"/>
      <c r="EAP5" s="19"/>
      <c r="EAQ5" s="19"/>
      <c r="EAR5" s="19"/>
      <c r="EAS5" s="19"/>
      <c r="EAT5" s="19"/>
      <c r="EAU5" s="19"/>
      <c r="EAV5" s="19"/>
      <c r="EAW5" s="19"/>
      <c r="EAX5" s="19"/>
      <c r="EAY5" s="19"/>
      <c r="EAZ5" s="19"/>
      <c r="EBA5" s="19"/>
      <c r="EBB5" s="19"/>
      <c r="EBC5" s="19"/>
      <c r="EBD5" s="19"/>
      <c r="EBE5" s="19"/>
      <c r="EBF5" s="19"/>
      <c r="EBG5" s="19"/>
      <c r="EBH5" s="19"/>
      <c r="EBI5" s="19"/>
      <c r="EBJ5" s="19"/>
      <c r="EBK5" s="19"/>
      <c r="EBL5" s="19"/>
      <c r="EBM5" s="19"/>
      <c r="EBN5" s="19"/>
      <c r="EBO5" s="19"/>
      <c r="EBP5" s="19"/>
      <c r="EBQ5" s="19"/>
      <c r="EBR5" s="19"/>
      <c r="EBS5" s="19"/>
      <c r="EBT5" s="19"/>
      <c r="EBU5" s="19"/>
      <c r="EBV5" s="19"/>
      <c r="EBW5" s="19"/>
      <c r="EBX5" s="19"/>
      <c r="EBY5" s="19"/>
      <c r="EBZ5" s="19"/>
      <c r="ECA5" s="19"/>
      <c r="ECB5" s="19"/>
      <c r="ECC5" s="19"/>
      <c r="ECD5" s="19"/>
      <c r="ECE5" s="19"/>
      <c r="ECF5" s="19"/>
      <c r="ECG5" s="19"/>
      <c r="ECH5" s="19"/>
      <c r="ECI5" s="19"/>
      <c r="ECJ5" s="19"/>
      <c r="ECK5" s="19"/>
      <c r="ECL5" s="19"/>
      <c r="ECM5" s="19"/>
      <c r="ECN5" s="19"/>
      <c r="ECO5" s="19"/>
      <c r="ECP5" s="19"/>
      <c r="ECQ5" s="19"/>
      <c r="ECR5" s="19"/>
      <c r="ECS5" s="19"/>
      <c r="ECT5" s="19"/>
      <c r="ECU5" s="19"/>
      <c r="ECV5" s="19"/>
      <c r="ECW5" s="19"/>
      <c r="ECX5" s="19"/>
      <c r="ECY5" s="19"/>
      <c r="ECZ5" s="19"/>
      <c r="EDA5" s="19"/>
      <c r="EDB5" s="19"/>
      <c r="EDC5" s="19"/>
      <c r="EDD5" s="19"/>
      <c r="EDE5" s="19"/>
      <c r="EDF5" s="19"/>
      <c r="EDG5" s="19"/>
      <c r="EDH5" s="19"/>
      <c r="EDI5" s="19"/>
      <c r="EDJ5" s="19"/>
      <c r="EDK5" s="19"/>
      <c r="EDL5" s="19"/>
      <c r="EDM5" s="19"/>
      <c r="EDN5" s="19"/>
      <c r="EDO5" s="19"/>
      <c r="EDP5" s="19"/>
      <c r="EDQ5" s="19"/>
      <c r="EDR5" s="19"/>
      <c r="EDS5" s="19"/>
      <c r="EDT5" s="19"/>
      <c r="EDU5" s="19"/>
      <c r="EDV5" s="19"/>
      <c r="EDW5" s="19"/>
      <c r="EDX5" s="19"/>
      <c r="EDY5" s="19"/>
      <c r="EDZ5" s="19"/>
      <c r="EEA5" s="19"/>
      <c r="EEB5" s="19"/>
      <c r="EEC5" s="19"/>
      <c r="EED5" s="19"/>
      <c r="EEE5" s="19"/>
      <c r="EEF5" s="19"/>
      <c r="EEG5" s="19"/>
      <c r="EEH5" s="19"/>
      <c r="EEI5" s="19"/>
      <c r="EEJ5" s="19"/>
      <c r="EEK5" s="19"/>
      <c r="EEL5" s="19"/>
      <c r="EEM5" s="19"/>
      <c r="EEN5" s="19"/>
      <c r="EEO5" s="19"/>
      <c r="EEP5" s="19"/>
      <c r="EEQ5" s="19"/>
      <c r="EER5" s="19"/>
      <c r="EES5" s="19"/>
      <c r="EET5" s="19"/>
      <c r="EEU5" s="19"/>
      <c r="EEV5" s="19"/>
      <c r="EEW5" s="19"/>
      <c r="EEX5" s="19"/>
      <c r="EEY5" s="19"/>
      <c r="EEZ5" s="19"/>
      <c r="EFA5" s="19"/>
      <c r="EFB5" s="19"/>
      <c r="EFC5" s="19"/>
      <c r="EFD5" s="19"/>
      <c r="EFE5" s="19"/>
      <c r="EFF5" s="19"/>
      <c r="EFG5" s="19"/>
      <c r="EFH5" s="19"/>
      <c r="EFI5" s="19"/>
      <c r="EFJ5" s="19"/>
      <c r="EFK5" s="19"/>
      <c r="EFL5" s="19"/>
      <c r="EFM5" s="19"/>
      <c r="EFN5" s="19"/>
      <c r="EFO5" s="19"/>
      <c r="EFP5" s="19"/>
      <c r="EFQ5" s="19"/>
      <c r="EFR5" s="19"/>
      <c r="EFS5" s="19"/>
      <c r="EFT5" s="19"/>
      <c r="EFU5" s="19"/>
      <c r="EFV5" s="19"/>
      <c r="EFW5" s="19"/>
      <c r="EFX5" s="19"/>
      <c r="EFY5" s="19"/>
      <c r="EFZ5" s="19"/>
      <c r="EGA5" s="19"/>
      <c r="EGB5" s="19"/>
      <c r="EGC5" s="19"/>
      <c r="EGD5" s="19"/>
      <c r="EGE5" s="19"/>
      <c r="EGF5" s="19"/>
      <c r="EGG5" s="19"/>
      <c r="EGH5" s="19"/>
      <c r="EGI5" s="19"/>
      <c r="EGJ5" s="19"/>
      <c r="EGK5" s="19"/>
      <c r="EGL5" s="19"/>
      <c r="EGM5" s="19"/>
      <c r="EGN5" s="19"/>
      <c r="EGO5" s="19"/>
      <c r="EGP5" s="19"/>
      <c r="EGQ5" s="19"/>
      <c r="EGR5" s="19"/>
      <c r="EGS5" s="19"/>
      <c r="EGT5" s="19"/>
      <c r="EGU5" s="19"/>
      <c r="EGV5" s="19"/>
      <c r="EGW5" s="19"/>
      <c r="EGX5" s="19"/>
      <c r="EGY5" s="19"/>
      <c r="EGZ5" s="19"/>
      <c r="EHA5" s="19"/>
      <c r="EHB5" s="19"/>
      <c r="EHC5" s="19"/>
      <c r="EHD5" s="19"/>
      <c r="EHE5" s="19"/>
      <c r="EHF5" s="19"/>
      <c r="EHG5" s="19"/>
      <c r="EHH5" s="19"/>
      <c r="EHI5" s="19"/>
      <c r="EHJ5" s="19"/>
      <c r="EHK5" s="19"/>
      <c r="EHL5" s="19"/>
      <c r="EHM5" s="19"/>
      <c r="EHN5" s="19"/>
      <c r="EHO5" s="19"/>
      <c r="EHP5" s="19"/>
      <c r="EHQ5" s="19"/>
      <c r="EHR5" s="19"/>
      <c r="EHS5" s="19"/>
      <c r="EHT5" s="19"/>
      <c r="EHU5" s="19"/>
      <c r="EHV5" s="19"/>
      <c r="EHW5" s="19"/>
      <c r="EHX5" s="19"/>
      <c r="EHY5" s="19"/>
      <c r="EHZ5" s="19"/>
      <c r="EIA5" s="19"/>
      <c r="EIB5" s="19"/>
      <c r="EIC5" s="19"/>
      <c r="EID5" s="19"/>
      <c r="EIE5" s="19"/>
      <c r="EIF5" s="19"/>
      <c r="EIG5" s="19"/>
      <c r="EIH5" s="19"/>
      <c r="EII5" s="19"/>
      <c r="EIJ5" s="19"/>
      <c r="EIK5" s="19"/>
      <c r="EIL5" s="19"/>
      <c r="EIM5" s="19"/>
      <c r="EIN5" s="19"/>
      <c r="EIO5" s="19"/>
      <c r="EIP5" s="19"/>
      <c r="EIQ5" s="19"/>
      <c r="EIR5" s="19"/>
      <c r="EIS5" s="19"/>
      <c r="EIT5" s="19"/>
      <c r="EIU5" s="19"/>
      <c r="EIV5" s="19"/>
      <c r="EIW5" s="19"/>
      <c r="EIX5" s="19"/>
      <c r="EIY5" s="19"/>
      <c r="EIZ5" s="19"/>
      <c r="EJA5" s="19"/>
      <c r="EJB5" s="19"/>
      <c r="EJC5" s="19"/>
      <c r="EJD5" s="19"/>
      <c r="EJE5" s="19"/>
      <c r="EJF5" s="19"/>
      <c r="EJG5" s="19"/>
      <c r="EJH5" s="19"/>
      <c r="EJI5" s="19"/>
      <c r="EJJ5" s="19"/>
      <c r="EJK5" s="19"/>
      <c r="EJL5" s="19"/>
      <c r="EJM5" s="19"/>
      <c r="EJN5" s="19"/>
      <c r="EJO5" s="19"/>
      <c r="EJP5" s="19"/>
      <c r="EJQ5" s="19"/>
      <c r="EJR5" s="19"/>
      <c r="EJS5" s="19"/>
      <c r="EJT5" s="19"/>
      <c r="EJU5" s="19"/>
      <c r="EJV5" s="19"/>
      <c r="EJW5" s="19"/>
      <c r="EJX5" s="19"/>
      <c r="EJY5" s="19"/>
      <c r="EJZ5" s="19"/>
      <c r="EKA5" s="19"/>
      <c r="EKB5" s="19"/>
      <c r="EKC5" s="19"/>
      <c r="EKD5" s="19"/>
      <c r="EKE5" s="19"/>
      <c r="EKF5" s="19"/>
      <c r="EKG5" s="19"/>
      <c r="EKH5" s="19"/>
      <c r="EKI5" s="19"/>
      <c r="EKJ5" s="19"/>
      <c r="EKK5" s="19"/>
      <c r="EKL5" s="19"/>
      <c r="EKM5" s="19"/>
      <c r="EKN5" s="19"/>
      <c r="EKO5" s="19"/>
      <c r="EKP5" s="19"/>
      <c r="EKQ5" s="19"/>
      <c r="EKR5" s="19"/>
      <c r="EKS5" s="19"/>
      <c r="EKT5" s="19"/>
      <c r="EKU5" s="19"/>
      <c r="EKV5" s="19"/>
      <c r="EKW5" s="19"/>
      <c r="EKX5" s="19"/>
      <c r="EKY5" s="19"/>
      <c r="EKZ5" s="19"/>
      <c r="ELA5" s="19"/>
      <c r="ELB5" s="19"/>
      <c r="ELC5" s="19"/>
      <c r="ELD5" s="19"/>
      <c r="ELE5" s="19"/>
      <c r="ELF5" s="19"/>
      <c r="ELG5" s="19"/>
      <c r="ELH5" s="19"/>
      <c r="ELI5" s="19"/>
      <c r="ELJ5" s="19"/>
      <c r="ELK5" s="19"/>
      <c r="ELL5" s="19"/>
      <c r="ELM5" s="19"/>
      <c r="ELN5" s="19"/>
      <c r="ELO5" s="19"/>
      <c r="ELP5" s="19"/>
      <c r="ELQ5" s="19"/>
      <c r="ELR5" s="19"/>
      <c r="ELS5" s="19"/>
      <c r="ELT5" s="19"/>
      <c r="ELU5" s="19"/>
      <c r="ELV5" s="19"/>
      <c r="ELW5" s="19"/>
      <c r="ELX5" s="19"/>
      <c r="ELY5" s="19"/>
      <c r="ELZ5" s="19"/>
      <c r="EMA5" s="19"/>
      <c r="EMB5" s="19"/>
      <c r="EMC5" s="19"/>
      <c r="EMD5" s="19"/>
      <c r="EME5" s="19"/>
      <c r="EMF5" s="19"/>
      <c r="EMG5" s="19"/>
      <c r="EMH5" s="19"/>
      <c r="EMI5" s="19"/>
      <c r="EMJ5" s="19"/>
      <c r="EMK5" s="19"/>
      <c r="EML5" s="19"/>
      <c r="EMM5" s="19"/>
      <c r="EMN5" s="19"/>
      <c r="EMO5" s="19"/>
      <c r="EMP5" s="19"/>
      <c r="EMQ5" s="19"/>
      <c r="EMR5" s="19"/>
      <c r="EMS5" s="19"/>
      <c r="EMT5" s="19"/>
      <c r="EMU5" s="19"/>
      <c r="EMV5" s="19"/>
      <c r="EMW5" s="19"/>
      <c r="EMX5" s="19"/>
      <c r="EMY5" s="19"/>
      <c r="EMZ5" s="19"/>
      <c r="ENA5" s="19"/>
      <c r="ENB5" s="19"/>
      <c r="ENC5" s="19"/>
      <c r="END5" s="19"/>
      <c r="ENE5" s="19"/>
      <c r="ENF5" s="19"/>
      <c r="ENG5" s="19"/>
      <c r="ENH5" s="19"/>
      <c r="ENI5" s="19"/>
      <c r="ENJ5" s="19"/>
      <c r="ENK5" s="19"/>
      <c r="ENL5" s="19"/>
      <c r="ENM5" s="19"/>
      <c r="ENN5" s="19"/>
      <c r="ENO5" s="19"/>
      <c r="ENP5" s="19"/>
      <c r="ENQ5" s="19"/>
      <c r="ENR5" s="19"/>
      <c r="ENS5" s="19"/>
      <c r="ENT5" s="19"/>
      <c r="ENU5" s="19"/>
      <c r="ENV5" s="19"/>
      <c r="ENW5" s="19"/>
      <c r="ENX5" s="19"/>
      <c r="ENY5" s="19"/>
      <c r="ENZ5" s="19"/>
      <c r="EOA5" s="19"/>
      <c r="EOB5" s="19"/>
      <c r="EOC5" s="19"/>
      <c r="EOD5" s="19"/>
      <c r="EOE5" s="19"/>
      <c r="EOF5" s="19"/>
      <c r="EOG5" s="19"/>
      <c r="EOH5" s="19"/>
      <c r="EOI5" s="19"/>
      <c r="EOJ5" s="19"/>
      <c r="EOK5" s="19"/>
      <c r="EOL5" s="19"/>
      <c r="EOM5" s="19"/>
      <c r="EON5" s="19"/>
      <c r="EOO5" s="19"/>
      <c r="EOP5" s="19"/>
      <c r="EOQ5" s="19"/>
      <c r="EOR5" s="19"/>
      <c r="EOS5" s="19"/>
      <c r="EOT5" s="19"/>
      <c r="EOU5" s="19"/>
      <c r="EOV5" s="19"/>
      <c r="EOW5" s="19"/>
      <c r="EOX5" s="19"/>
      <c r="EOY5" s="19"/>
      <c r="EOZ5" s="19"/>
      <c r="EPA5" s="19"/>
      <c r="EPB5" s="19"/>
      <c r="EPC5" s="19"/>
      <c r="EPD5" s="19"/>
      <c r="EPE5" s="19"/>
      <c r="EPF5" s="19"/>
      <c r="EPG5" s="19"/>
      <c r="EPH5" s="19"/>
      <c r="EPI5" s="19"/>
      <c r="EPJ5" s="19"/>
      <c r="EPK5" s="19"/>
      <c r="EPL5" s="19"/>
      <c r="EPM5" s="19"/>
      <c r="EPN5" s="19"/>
      <c r="EPO5" s="19"/>
      <c r="EPP5" s="19"/>
      <c r="EPQ5" s="19"/>
      <c r="EPR5" s="19"/>
      <c r="EPS5" s="19"/>
      <c r="EPT5" s="19"/>
      <c r="EPU5" s="19"/>
      <c r="EPV5" s="19"/>
      <c r="EPW5" s="19"/>
      <c r="EPX5" s="19"/>
      <c r="EPY5" s="19"/>
      <c r="EPZ5" s="19"/>
      <c r="EQA5" s="19"/>
      <c r="EQB5" s="19"/>
      <c r="EQC5" s="19"/>
      <c r="EQD5" s="19"/>
      <c r="EQE5" s="19"/>
      <c r="EQF5" s="19"/>
      <c r="EQG5" s="19"/>
      <c r="EQH5" s="19"/>
      <c r="EQI5" s="19"/>
      <c r="EQJ5" s="19"/>
      <c r="EQK5" s="19"/>
      <c r="EQL5" s="19"/>
      <c r="EQM5" s="19"/>
      <c r="EQN5" s="19"/>
      <c r="EQO5" s="19"/>
      <c r="EQP5" s="19"/>
      <c r="EQQ5" s="19"/>
      <c r="EQR5" s="19"/>
      <c r="EQS5" s="19"/>
      <c r="EQT5" s="19"/>
      <c r="EQU5" s="19"/>
      <c r="EQV5" s="19"/>
      <c r="EQW5" s="19"/>
      <c r="EQX5" s="19"/>
      <c r="EQY5" s="19"/>
      <c r="EQZ5" s="19"/>
      <c r="ERA5" s="19"/>
      <c r="ERB5" s="19"/>
      <c r="ERC5" s="19"/>
      <c r="ERD5" s="19"/>
      <c r="ERE5" s="19"/>
      <c r="ERF5" s="19"/>
      <c r="ERG5" s="19"/>
      <c r="ERH5" s="19"/>
      <c r="ERI5" s="19"/>
      <c r="ERJ5" s="19"/>
      <c r="ERK5" s="19"/>
      <c r="ERL5" s="19"/>
      <c r="ERM5" s="19"/>
      <c r="ERN5" s="19"/>
      <c r="ERO5" s="19"/>
      <c r="ERP5" s="19"/>
      <c r="ERQ5" s="19"/>
      <c r="ERR5" s="19"/>
      <c r="ERS5" s="19"/>
      <c r="ERT5" s="19"/>
      <c r="ERU5" s="19"/>
      <c r="ERV5" s="19"/>
      <c r="ERW5" s="19"/>
      <c r="ERX5" s="19"/>
      <c r="ERY5" s="19"/>
      <c r="ERZ5" s="19"/>
      <c r="ESA5" s="19"/>
      <c r="ESB5" s="19"/>
      <c r="ESC5" s="19"/>
      <c r="ESD5" s="19"/>
      <c r="ESE5" s="19"/>
      <c r="ESF5" s="19"/>
      <c r="ESG5" s="19"/>
      <c r="ESH5" s="19"/>
      <c r="ESI5" s="19"/>
      <c r="ESJ5" s="19"/>
      <c r="ESK5" s="19"/>
      <c r="ESL5" s="19"/>
      <c r="ESM5" s="19"/>
      <c r="ESN5" s="19"/>
      <c r="ESO5" s="19"/>
      <c r="ESP5" s="19"/>
      <c r="ESQ5" s="19"/>
      <c r="ESR5" s="19"/>
      <c r="ESS5" s="19"/>
      <c r="EST5" s="19"/>
      <c r="ESU5" s="19"/>
      <c r="ESV5" s="19"/>
      <c r="ESW5" s="19"/>
      <c r="ESX5" s="19"/>
      <c r="ESY5" s="19"/>
      <c r="ESZ5" s="19"/>
      <c r="ETA5" s="19"/>
      <c r="ETB5" s="19"/>
      <c r="ETC5" s="19"/>
      <c r="ETD5" s="19"/>
      <c r="ETE5" s="19"/>
      <c r="ETF5" s="19"/>
      <c r="ETG5" s="19"/>
      <c r="ETH5" s="19"/>
      <c r="ETI5" s="19"/>
      <c r="ETJ5" s="19"/>
      <c r="ETK5" s="19"/>
      <c r="ETL5" s="19"/>
      <c r="ETM5" s="19"/>
      <c r="ETN5" s="19"/>
      <c r="ETO5" s="19"/>
      <c r="ETP5" s="19"/>
      <c r="ETQ5" s="19"/>
      <c r="ETR5" s="19"/>
      <c r="ETS5" s="19"/>
      <c r="ETT5" s="19"/>
      <c r="ETU5" s="19"/>
      <c r="ETV5" s="19"/>
      <c r="ETW5" s="19"/>
      <c r="ETX5" s="19"/>
      <c r="ETY5" s="19"/>
      <c r="ETZ5" s="19"/>
      <c r="EUA5" s="19"/>
      <c r="EUB5" s="19"/>
      <c r="EUC5" s="19"/>
      <c r="EUD5" s="19"/>
      <c r="EUE5" s="19"/>
      <c r="EUF5" s="19"/>
      <c r="EUG5" s="19"/>
      <c r="EUH5" s="19"/>
      <c r="EUI5" s="19"/>
      <c r="EUJ5" s="19"/>
      <c r="EUK5" s="19"/>
      <c r="EUL5" s="19"/>
      <c r="EUM5" s="19"/>
      <c r="EUN5" s="19"/>
      <c r="EUO5" s="19"/>
      <c r="EUP5" s="19"/>
      <c r="EUQ5" s="19"/>
      <c r="EUR5" s="19"/>
      <c r="EUS5" s="19"/>
      <c r="EUT5" s="19"/>
      <c r="EUU5" s="19"/>
      <c r="EUV5" s="19"/>
      <c r="EUW5" s="19"/>
      <c r="EUX5" s="19"/>
      <c r="EUY5" s="19"/>
      <c r="EUZ5" s="19"/>
      <c r="EVA5" s="19"/>
      <c r="EVB5" s="19"/>
      <c r="EVC5" s="19"/>
      <c r="EVD5" s="19"/>
      <c r="EVE5" s="19"/>
      <c r="EVF5" s="19"/>
      <c r="EVG5" s="19"/>
      <c r="EVH5" s="19"/>
      <c r="EVI5" s="19"/>
      <c r="EVJ5" s="19"/>
      <c r="EVK5" s="19"/>
      <c r="EVL5" s="19"/>
      <c r="EVM5" s="19"/>
      <c r="EVN5" s="19"/>
      <c r="EVO5" s="19"/>
      <c r="EVP5" s="19"/>
      <c r="EVQ5" s="19"/>
      <c r="EVR5" s="19"/>
      <c r="EVS5" s="19"/>
      <c r="EVT5" s="19"/>
      <c r="EVU5" s="19"/>
      <c r="EVV5" s="19"/>
      <c r="EVW5" s="19"/>
      <c r="EVX5" s="19"/>
      <c r="EVY5" s="19"/>
      <c r="EVZ5" s="19"/>
      <c r="EWA5" s="19"/>
      <c r="EWB5" s="19"/>
      <c r="EWC5" s="19"/>
      <c r="EWD5" s="19"/>
      <c r="EWE5" s="19"/>
      <c r="EWF5" s="19"/>
      <c r="EWG5" s="19"/>
      <c r="EWH5" s="19"/>
      <c r="EWI5" s="19"/>
      <c r="EWJ5" s="19"/>
      <c r="EWK5" s="19"/>
      <c r="EWL5" s="19"/>
      <c r="EWM5" s="19"/>
      <c r="EWN5" s="19"/>
      <c r="EWO5" s="19"/>
      <c r="EWP5" s="19"/>
      <c r="EWQ5" s="19"/>
      <c r="EWR5" s="19"/>
      <c r="EWS5" s="19"/>
      <c r="EWT5" s="19"/>
      <c r="EWU5" s="19"/>
      <c r="EWV5" s="19"/>
      <c r="EWW5" s="19"/>
      <c r="EWX5" s="19"/>
      <c r="EWY5" s="19"/>
      <c r="EWZ5" s="19"/>
      <c r="EXA5" s="19"/>
      <c r="EXB5" s="19"/>
      <c r="EXC5" s="19"/>
      <c r="EXD5" s="19"/>
      <c r="EXE5" s="19"/>
      <c r="EXF5" s="19"/>
      <c r="EXG5" s="19"/>
      <c r="EXH5" s="19"/>
      <c r="EXI5" s="19"/>
      <c r="EXJ5" s="19"/>
      <c r="EXK5" s="19"/>
      <c r="EXL5" s="19"/>
      <c r="EXM5" s="19"/>
      <c r="EXN5" s="19"/>
      <c r="EXO5" s="19"/>
      <c r="EXP5" s="19"/>
      <c r="EXQ5" s="19"/>
      <c r="EXR5" s="19"/>
      <c r="EXS5" s="19"/>
      <c r="EXT5" s="19"/>
      <c r="EXU5" s="19"/>
      <c r="EXV5" s="19"/>
      <c r="EXW5" s="19"/>
      <c r="EXX5" s="19"/>
      <c r="EXY5" s="19"/>
      <c r="EXZ5" s="19"/>
      <c r="EYA5" s="19"/>
      <c r="EYB5" s="19"/>
      <c r="EYC5" s="19"/>
      <c r="EYD5" s="19"/>
      <c r="EYE5" s="19"/>
      <c r="EYF5" s="19"/>
      <c r="EYG5" s="19"/>
      <c r="EYH5" s="19"/>
      <c r="EYI5" s="19"/>
      <c r="EYJ5" s="19"/>
      <c r="EYK5" s="19"/>
      <c r="EYL5" s="19"/>
      <c r="EYM5" s="19"/>
      <c r="EYN5" s="19"/>
      <c r="EYO5" s="19"/>
      <c r="EYP5" s="19"/>
      <c r="EYQ5" s="19"/>
      <c r="EYR5" s="19"/>
      <c r="EYS5" s="19"/>
      <c r="EYT5" s="19"/>
      <c r="EYU5" s="19"/>
      <c r="EYV5" s="19"/>
      <c r="EYW5" s="19"/>
      <c r="EYX5" s="19"/>
      <c r="EYY5" s="19"/>
      <c r="EYZ5" s="19"/>
      <c r="EZA5" s="19"/>
      <c r="EZB5" s="19"/>
      <c r="EZC5" s="19"/>
      <c r="EZD5" s="19"/>
      <c r="EZE5" s="19"/>
      <c r="EZF5" s="19"/>
      <c r="EZG5" s="19"/>
      <c r="EZH5" s="19"/>
      <c r="EZI5" s="19"/>
      <c r="EZJ5" s="19"/>
      <c r="EZK5" s="19"/>
      <c r="EZL5" s="19"/>
      <c r="EZM5" s="19"/>
      <c r="EZN5" s="19"/>
      <c r="EZO5" s="19"/>
      <c r="EZP5" s="19"/>
      <c r="EZQ5" s="19"/>
      <c r="EZR5" s="19"/>
      <c r="EZS5" s="19"/>
      <c r="EZT5" s="19"/>
      <c r="EZU5" s="19"/>
      <c r="EZV5" s="19"/>
      <c r="EZW5" s="19"/>
      <c r="EZX5" s="19"/>
      <c r="EZY5" s="19"/>
      <c r="EZZ5" s="19"/>
      <c r="FAA5" s="19"/>
      <c r="FAB5" s="19"/>
      <c r="FAC5" s="19"/>
      <c r="FAD5" s="19"/>
      <c r="FAE5" s="19"/>
      <c r="FAF5" s="19"/>
      <c r="FAG5" s="19"/>
      <c r="FAH5" s="19"/>
      <c r="FAI5" s="19"/>
      <c r="FAJ5" s="19"/>
      <c r="FAK5" s="19"/>
      <c r="FAL5" s="19"/>
      <c r="FAM5" s="19"/>
      <c r="FAN5" s="19"/>
      <c r="FAO5" s="19"/>
      <c r="FAP5" s="19"/>
      <c r="FAQ5" s="19"/>
      <c r="FAR5" s="19"/>
      <c r="FAS5" s="19"/>
      <c r="FAT5" s="19"/>
      <c r="FAU5" s="19"/>
      <c r="FAV5" s="19"/>
      <c r="FAW5" s="19"/>
      <c r="FAX5" s="19"/>
      <c r="FAY5" s="19"/>
      <c r="FAZ5" s="19"/>
      <c r="FBA5" s="19"/>
      <c r="FBB5" s="19"/>
      <c r="FBC5" s="19"/>
      <c r="FBD5" s="19"/>
      <c r="FBE5" s="19"/>
      <c r="FBF5" s="19"/>
      <c r="FBG5" s="19"/>
      <c r="FBH5" s="19"/>
      <c r="FBI5" s="19"/>
      <c r="FBJ5" s="19"/>
      <c r="FBK5" s="19"/>
      <c r="FBL5" s="19"/>
      <c r="FBM5" s="19"/>
      <c r="FBN5" s="19"/>
      <c r="FBO5" s="19"/>
      <c r="FBP5" s="19"/>
      <c r="FBQ5" s="19"/>
      <c r="FBR5" s="19"/>
      <c r="FBS5" s="19"/>
      <c r="FBT5" s="19"/>
      <c r="FBU5" s="19"/>
      <c r="FBV5" s="19"/>
      <c r="FBW5" s="19"/>
      <c r="FBX5" s="19"/>
      <c r="FBY5" s="19"/>
      <c r="FBZ5" s="19"/>
      <c r="FCA5" s="19"/>
      <c r="FCB5" s="19"/>
      <c r="FCC5" s="19"/>
      <c r="FCD5" s="19"/>
      <c r="FCE5" s="19"/>
      <c r="FCF5" s="19"/>
      <c r="FCG5" s="19"/>
      <c r="FCH5" s="19"/>
      <c r="FCI5" s="19"/>
      <c r="FCJ5" s="19"/>
      <c r="FCK5" s="19"/>
      <c r="FCL5" s="19"/>
      <c r="FCM5" s="19"/>
      <c r="FCN5" s="19"/>
      <c r="FCO5" s="19"/>
      <c r="FCP5" s="19"/>
      <c r="FCQ5" s="19"/>
      <c r="FCR5" s="19"/>
      <c r="FCS5" s="19"/>
      <c r="FCT5" s="19"/>
      <c r="FCU5" s="19"/>
      <c r="FCV5" s="19"/>
      <c r="FCW5" s="19"/>
      <c r="FCX5" s="19"/>
      <c r="FCY5" s="19"/>
      <c r="FCZ5" s="19"/>
      <c r="FDA5" s="19"/>
      <c r="FDB5" s="19"/>
      <c r="FDC5" s="19"/>
      <c r="FDD5" s="19"/>
      <c r="FDE5" s="19"/>
      <c r="FDF5" s="19"/>
      <c r="FDG5" s="19"/>
      <c r="FDH5" s="19"/>
      <c r="FDI5" s="19"/>
      <c r="FDJ5" s="19"/>
      <c r="FDK5" s="19"/>
      <c r="FDL5" s="19"/>
      <c r="FDM5" s="19"/>
      <c r="FDN5" s="19"/>
      <c r="FDO5" s="19"/>
      <c r="FDP5" s="19"/>
      <c r="FDQ5" s="19"/>
      <c r="FDR5" s="19"/>
      <c r="FDS5" s="19"/>
      <c r="FDT5" s="19"/>
      <c r="FDU5" s="19"/>
      <c r="FDV5" s="19"/>
      <c r="FDW5" s="19"/>
      <c r="FDX5" s="19"/>
      <c r="FDY5" s="19"/>
      <c r="FDZ5" s="19"/>
      <c r="FEA5" s="19"/>
      <c r="FEB5" s="19"/>
      <c r="FEC5" s="19"/>
      <c r="FED5" s="19"/>
      <c r="FEE5" s="19"/>
      <c r="FEF5" s="19"/>
      <c r="FEG5" s="19"/>
      <c r="FEH5" s="19"/>
      <c r="FEI5" s="19"/>
      <c r="FEJ5" s="19"/>
      <c r="FEK5" s="19"/>
      <c r="FEL5" s="19"/>
      <c r="FEM5" s="19"/>
      <c r="FEN5" s="19"/>
      <c r="FEO5" s="19"/>
      <c r="FEP5" s="19"/>
      <c r="FEQ5" s="19"/>
      <c r="FER5" s="19"/>
      <c r="FES5" s="19"/>
      <c r="FET5" s="19"/>
      <c r="FEU5" s="19"/>
      <c r="FEV5" s="19"/>
      <c r="FEW5" s="19"/>
      <c r="FEX5" s="19"/>
      <c r="FEY5" s="19"/>
      <c r="FEZ5" s="19"/>
      <c r="FFA5" s="19"/>
      <c r="FFB5" s="19"/>
      <c r="FFC5" s="19"/>
      <c r="FFD5" s="19"/>
      <c r="FFE5" s="19"/>
      <c r="FFF5" s="19"/>
      <c r="FFG5" s="19"/>
      <c r="FFH5" s="19"/>
      <c r="FFI5" s="19"/>
      <c r="FFJ5" s="19"/>
      <c r="FFK5" s="19"/>
      <c r="FFL5" s="19"/>
      <c r="FFM5" s="19"/>
      <c r="FFN5" s="19"/>
      <c r="FFO5" s="19"/>
      <c r="FFP5" s="19"/>
      <c r="FFQ5" s="19"/>
      <c r="FFR5" s="19"/>
      <c r="FFS5" s="19"/>
      <c r="FFT5" s="19"/>
      <c r="FFU5" s="19"/>
      <c r="FFV5" s="19"/>
      <c r="FFW5" s="19"/>
      <c r="FFX5" s="19"/>
      <c r="FFY5" s="19"/>
      <c r="FFZ5" s="19"/>
      <c r="FGA5" s="19"/>
      <c r="FGB5" s="19"/>
      <c r="FGC5" s="19"/>
      <c r="FGD5" s="19"/>
      <c r="FGE5" s="19"/>
      <c r="FGF5" s="19"/>
      <c r="FGG5" s="19"/>
      <c r="FGH5" s="19"/>
      <c r="FGI5" s="19"/>
      <c r="FGJ5" s="19"/>
      <c r="FGK5" s="19"/>
      <c r="FGL5" s="19"/>
      <c r="FGM5" s="19"/>
      <c r="FGN5" s="19"/>
      <c r="FGO5" s="19"/>
      <c r="FGP5" s="19"/>
      <c r="FGQ5" s="19"/>
      <c r="FGR5" s="19"/>
      <c r="FGS5" s="19"/>
      <c r="FGT5" s="19"/>
      <c r="FGU5" s="19"/>
      <c r="FGV5" s="19"/>
      <c r="FGW5" s="19"/>
      <c r="FGX5" s="19"/>
      <c r="FGY5" s="19"/>
      <c r="FGZ5" s="19"/>
      <c r="FHA5" s="19"/>
      <c r="FHB5" s="19"/>
      <c r="FHC5" s="19"/>
      <c r="FHD5" s="19"/>
      <c r="FHE5" s="19"/>
      <c r="FHF5" s="19"/>
      <c r="FHG5" s="19"/>
      <c r="FHH5" s="19"/>
      <c r="FHI5" s="19"/>
      <c r="FHJ5" s="19"/>
      <c r="FHK5" s="19"/>
      <c r="FHL5" s="19"/>
      <c r="FHM5" s="19"/>
      <c r="FHN5" s="19"/>
      <c r="FHO5" s="19"/>
      <c r="FHP5" s="19"/>
      <c r="FHQ5" s="19"/>
      <c r="FHR5" s="19"/>
      <c r="FHS5" s="19"/>
      <c r="FHT5" s="19"/>
      <c r="FHU5" s="19"/>
      <c r="FHV5" s="19"/>
      <c r="FHW5" s="19"/>
      <c r="FHX5" s="19"/>
      <c r="FHY5" s="19"/>
      <c r="FHZ5" s="19"/>
      <c r="FIA5" s="19"/>
      <c r="FIB5" s="19"/>
      <c r="FIC5" s="19"/>
      <c r="FID5" s="19"/>
      <c r="FIE5" s="19"/>
      <c r="FIF5" s="19"/>
      <c r="FIG5" s="19"/>
      <c r="FIH5" s="19"/>
      <c r="FII5" s="19"/>
      <c r="FIJ5" s="19"/>
      <c r="FIK5" s="19"/>
      <c r="FIL5" s="19"/>
      <c r="FIM5" s="19"/>
      <c r="FIN5" s="19"/>
      <c r="FIO5" s="19"/>
      <c r="FIP5" s="19"/>
      <c r="FIQ5" s="19"/>
      <c r="FIR5" s="19"/>
      <c r="FIS5" s="19"/>
      <c r="FIT5" s="19"/>
      <c r="FIU5" s="19"/>
      <c r="FIV5" s="19"/>
      <c r="FIW5" s="19"/>
      <c r="FIX5" s="19"/>
      <c r="FIY5" s="19"/>
      <c r="FIZ5" s="19"/>
      <c r="FJA5" s="19"/>
      <c r="FJB5" s="19"/>
      <c r="FJC5" s="19"/>
      <c r="FJD5" s="19"/>
      <c r="FJE5" s="19"/>
      <c r="FJF5" s="19"/>
      <c r="FJG5" s="19"/>
      <c r="FJH5" s="19"/>
      <c r="FJI5" s="19"/>
      <c r="FJJ5" s="19"/>
      <c r="FJK5" s="19"/>
      <c r="FJL5" s="19"/>
      <c r="FJM5" s="19"/>
      <c r="FJN5" s="19"/>
      <c r="FJO5" s="19"/>
      <c r="FJP5" s="19"/>
      <c r="FJQ5" s="19"/>
      <c r="FJR5" s="19"/>
      <c r="FJS5" s="19"/>
      <c r="FJT5" s="19"/>
      <c r="FJU5" s="19"/>
      <c r="FJV5" s="19"/>
      <c r="FJW5" s="19"/>
      <c r="FJX5" s="19"/>
      <c r="FJY5" s="19"/>
      <c r="FJZ5" s="19"/>
      <c r="FKA5" s="19"/>
      <c r="FKB5" s="19"/>
      <c r="FKC5" s="19"/>
      <c r="FKD5" s="19"/>
      <c r="FKE5" s="19"/>
      <c r="FKF5" s="19"/>
      <c r="FKG5" s="19"/>
      <c r="FKH5" s="19"/>
      <c r="FKI5" s="19"/>
      <c r="FKJ5" s="19"/>
      <c r="FKK5" s="19"/>
      <c r="FKL5" s="19"/>
      <c r="FKM5" s="19"/>
      <c r="FKN5" s="19"/>
      <c r="FKO5" s="19"/>
      <c r="FKP5" s="19"/>
      <c r="FKQ5" s="19"/>
      <c r="FKR5" s="19"/>
      <c r="FKS5" s="19"/>
      <c r="FKT5" s="19"/>
      <c r="FKU5" s="19"/>
      <c r="FKV5" s="19"/>
      <c r="FKW5" s="19"/>
      <c r="FKX5" s="19"/>
      <c r="FKY5" s="19"/>
      <c r="FKZ5" s="19"/>
      <c r="FLA5" s="19"/>
      <c r="FLB5" s="19"/>
      <c r="FLC5" s="19"/>
      <c r="FLD5" s="19"/>
      <c r="FLE5" s="19"/>
      <c r="FLF5" s="19"/>
      <c r="FLG5" s="19"/>
      <c r="FLH5" s="19"/>
      <c r="FLI5" s="19"/>
      <c r="FLJ5" s="19"/>
      <c r="FLK5" s="19"/>
      <c r="FLL5" s="19"/>
      <c r="FLM5" s="19"/>
      <c r="FLN5" s="19"/>
      <c r="FLO5" s="19"/>
      <c r="FLP5" s="19"/>
      <c r="FLQ5" s="19"/>
      <c r="FLR5" s="19"/>
      <c r="FLS5" s="19"/>
      <c r="FLT5" s="19"/>
      <c r="FLU5" s="19"/>
      <c r="FLV5" s="19"/>
      <c r="FLW5" s="19"/>
      <c r="FLX5" s="19"/>
      <c r="FLY5" s="19"/>
      <c r="FLZ5" s="19"/>
      <c r="FMA5" s="19"/>
      <c r="FMB5" s="19"/>
      <c r="FMC5" s="19"/>
      <c r="FMD5" s="19"/>
      <c r="FME5" s="19"/>
      <c r="FMF5" s="19"/>
      <c r="FMG5" s="19"/>
      <c r="FMH5" s="19"/>
      <c r="FMI5" s="19"/>
      <c r="FMJ5" s="19"/>
      <c r="FMK5" s="19"/>
      <c r="FML5" s="19"/>
      <c r="FMM5" s="19"/>
      <c r="FMN5" s="19"/>
      <c r="FMO5" s="19"/>
      <c r="FMP5" s="19"/>
      <c r="FMQ5" s="19"/>
      <c r="FMR5" s="19"/>
      <c r="FMS5" s="19"/>
      <c r="FMT5" s="19"/>
      <c r="FMU5" s="19"/>
      <c r="FMV5" s="19"/>
      <c r="FMW5" s="19"/>
      <c r="FMX5" s="19"/>
      <c r="FMY5" s="19"/>
      <c r="FMZ5" s="19"/>
      <c r="FNA5" s="19"/>
      <c r="FNB5" s="19"/>
      <c r="FNC5" s="19"/>
      <c r="FND5" s="19"/>
      <c r="FNE5" s="19"/>
      <c r="FNF5" s="19"/>
      <c r="FNG5" s="19"/>
      <c r="FNH5" s="19"/>
      <c r="FNI5" s="19"/>
      <c r="FNJ5" s="19"/>
      <c r="FNK5" s="19"/>
      <c r="FNL5" s="19"/>
      <c r="FNM5" s="19"/>
      <c r="FNN5" s="19"/>
      <c r="FNO5" s="19"/>
      <c r="FNP5" s="19"/>
      <c r="FNQ5" s="19"/>
      <c r="FNR5" s="19"/>
      <c r="FNS5" s="19"/>
      <c r="FNT5" s="19"/>
      <c r="FNU5" s="19"/>
      <c r="FNV5" s="19"/>
      <c r="FNW5" s="19"/>
      <c r="FNX5" s="19"/>
      <c r="FNY5" s="19"/>
      <c r="FNZ5" s="19"/>
      <c r="FOA5" s="19"/>
      <c r="FOB5" s="19"/>
      <c r="FOC5" s="19"/>
      <c r="FOD5" s="19"/>
      <c r="FOE5" s="19"/>
      <c r="FOF5" s="19"/>
      <c r="FOG5" s="19"/>
      <c r="FOH5" s="19"/>
      <c r="FOI5" s="19"/>
      <c r="FOJ5" s="19"/>
      <c r="FOK5" s="19"/>
      <c r="FOL5" s="19"/>
      <c r="FOM5" s="19"/>
      <c r="FON5" s="19"/>
      <c r="FOO5" s="19"/>
      <c r="FOP5" s="19"/>
      <c r="FOQ5" s="19"/>
      <c r="FOR5" s="19"/>
      <c r="FOS5" s="19"/>
      <c r="FOT5" s="19"/>
      <c r="FOU5" s="19"/>
      <c r="FOV5" s="19"/>
      <c r="FOW5" s="19"/>
      <c r="FOX5" s="19"/>
      <c r="FOY5" s="19"/>
      <c r="FOZ5" s="19"/>
      <c r="FPA5" s="19"/>
      <c r="FPB5" s="19"/>
      <c r="FPC5" s="19"/>
      <c r="FPD5" s="19"/>
      <c r="FPE5" s="19"/>
      <c r="FPF5" s="19"/>
      <c r="FPG5" s="19"/>
      <c r="FPH5" s="19"/>
      <c r="FPI5" s="19"/>
      <c r="FPJ5" s="19"/>
      <c r="FPK5" s="19"/>
      <c r="FPL5" s="19"/>
      <c r="FPM5" s="19"/>
      <c r="FPN5" s="19"/>
      <c r="FPO5" s="19"/>
      <c r="FPP5" s="19"/>
      <c r="FPQ5" s="19"/>
      <c r="FPR5" s="19"/>
      <c r="FPS5" s="19"/>
      <c r="FPT5" s="19"/>
      <c r="FPU5" s="19"/>
      <c r="FPV5" s="19"/>
      <c r="FPW5" s="19"/>
      <c r="FPX5" s="19"/>
      <c r="FPY5" s="19"/>
      <c r="FPZ5" s="19"/>
      <c r="FQA5" s="19"/>
      <c r="FQB5" s="19"/>
      <c r="FQC5" s="19"/>
      <c r="FQD5" s="19"/>
      <c r="FQE5" s="19"/>
      <c r="FQF5" s="19"/>
      <c r="FQG5" s="19"/>
      <c r="FQH5" s="19"/>
      <c r="FQI5" s="19"/>
      <c r="FQJ5" s="19"/>
      <c r="FQK5" s="19"/>
      <c r="FQL5" s="19"/>
      <c r="FQM5" s="19"/>
      <c r="FQN5" s="19"/>
      <c r="FQO5" s="19"/>
      <c r="FQP5" s="19"/>
      <c r="FQQ5" s="19"/>
      <c r="FQR5" s="19"/>
      <c r="FQS5" s="19"/>
      <c r="FQT5" s="19"/>
      <c r="FQU5" s="19"/>
      <c r="FQV5" s="19"/>
      <c r="FQW5" s="19"/>
      <c r="FQX5" s="19"/>
      <c r="FQY5" s="19"/>
      <c r="FQZ5" s="19"/>
      <c r="FRA5" s="19"/>
      <c r="FRB5" s="19"/>
      <c r="FRC5" s="19"/>
      <c r="FRD5" s="19"/>
      <c r="FRE5" s="19"/>
      <c r="FRF5" s="19"/>
      <c r="FRG5" s="19"/>
      <c r="FRH5" s="19"/>
      <c r="FRI5" s="19"/>
      <c r="FRJ5" s="19"/>
      <c r="FRK5" s="19"/>
      <c r="FRL5" s="19"/>
      <c r="FRM5" s="19"/>
      <c r="FRN5" s="19"/>
      <c r="FRO5" s="19"/>
      <c r="FRP5" s="19"/>
      <c r="FRQ5" s="19"/>
      <c r="FRR5" s="19"/>
      <c r="FRS5" s="19"/>
      <c r="FRT5" s="19"/>
      <c r="FRU5" s="19"/>
      <c r="FRV5" s="19"/>
      <c r="FRW5" s="19"/>
      <c r="FRX5" s="19"/>
      <c r="FRY5" s="19"/>
      <c r="FRZ5" s="19"/>
      <c r="FSA5" s="19"/>
      <c r="FSB5" s="19"/>
      <c r="FSC5" s="19"/>
      <c r="FSD5" s="19"/>
      <c r="FSE5" s="19"/>
      <c r="FSF5" s="19"/>
      <c r="FSG5" s="19"/>
      <c r="FSH5" s="19"/>
      <c r="FSI5" s="19"/>
      <c r="FSJ5" s="19"/>
      <c r="FSK5" s="19"/>
      <c r="FSL5" s="19"/>
      <c r="FSM5" s="19"/>
      <c r="FSN5" s="19"/>
      <c r="FSO5" s="19"/>
      <c r="FSP5" s="19"/>
      <c r="FSQ5" s="19"/>
      <c r="FSR5" s="19"/>
      <c r="FSS5" s="19"/>
      <c r="FST5" s="19"/>
      <c r="FSU5" s="19"/>
      <c r="FSV5" s="19"/>
      <c r="FSW5" s="19"/>
      <c r="FSX5" s="19"/>
      <c r="FSY5" s="19"/>
      <c r="FSZ5" s="19"/>
      <c r="FTA5" s="19"/>
      <c r="FTB5" s="19"/>
      <c r="FTC5" s="19"/>
      <c r="FTD5" s="19"/>
      <c r="FTE5" s="19"/>
      <c r="FTF5" s="19"/>
      <c r="FTG5" s="19"/>
      <c r="FTH5" s="19"/>
      <c r="FTI5" s="19"/>
      <c r="FTJ5" s="19"/>
      <c r="FTK5" s="19"/>
      <c r="FTL5" s="19"/>
      <c r="FTM5" s="19"/>
      <c r="FTN5" s="19"/>
      <c r="FTO5" s="19"/>
      <c r="FTP5" s="19"/>
      <c r="FTQ5" s="19"/>
      <c r="FTR5" s="19"/>
      <c r="FTS5" s="19"/>
      <c r="FTT5" s="19"/>
      <c r="FTU5" s="19"/>
      <c r="FTV5" s="19"/>
      <c r="FTW5" s="19"/>
      <c r="FTX5" s="19"/>
      <c r="FTY5" s="19"/>
      <c r="FTZ5" s="19"/>
      <c r="FUA5" s="19"/>
      <c r="FUB5" s="19"/>
      <c r="FUC5" s="19"/>
      <c r="FUD5" s="19"/>
      <c r="FUE5" s="19"/>
      <c r="FUF5" s="19"/>
      <c r="FUG5" s="19"/>
      <c r="FUH5" s="19"/>
      <c r="FUI5" s="19"/>
      <c r="FUJ5" s="19"/>
      <c r="FUK5" s="19"/>
      <c r="FUL5" s="19"/>
      <c r="FUM5" s="19"/>
      <c r="FUN5" s="19"/>
      <c r="FUO5" s="19"/>
      <c r="FUP5" s="19"/>
      <c r="FUQ5" s="19"/>
      <c r="FUR5" s="19"/>
      <c r="FUS5" s="19"/>
      <c r="FUT5" s="19"/>
      <c r="FUU5" s="19"/>
      <c r="FUV5" s="19"/>
      <c r="FUW5" s="19"/>
      <c r="FUX5" s="19"/>
      <c r="FUY5" s="19"/>
      <c r="FUZ5" s="19"/>
      <c r="FVA5" s="19"/>
      <c r="FVB5" s="19"/>
      <c r="FVC5" s="19"/>
      <c r="FVD5" s="19"/>
      <c r="FVE5" s="19"/>
      <c r="FVF5" s="19"/>
      <c r="FVG5" s="19"/>
      <c r="FVH5" s="19"/>
      <c r="FVI5" s="19"/>
      <c r="FVJ5" s="19"/>
      <c r="FVK5" s="19"/>
      <c r="FVL5" s="19"/>
      <c r="FVM5" s="19"/>
      <c r="FVN5" s="19"/>
      <c r="FVO5" s="19"/>
      <c r="FVP5" s="19"/>
      <c r="FVQ5" s="19"/>
      <c r="FVR5" s="19"/>
      <c r="FVS5" s="19"/>
      <c r="FVT5" s="19"/>
      <c r="FVU5" s="19"/>
      <c r="FVV5" s="19"/>
      <c r="FVW5" s="19"/>
      <c r="FVX5" s="19"/>
      <c r="FVY5" s="19"/>
      <c r="FVZ5" s="19"/>
      <c r="FWA5" s="19"/>
      <c r="FWB5" s="19"/>
      <c r="FWC5" s="19"/>
      <c r="FWD5" s="19"/>
      <c r="FWE5" s="19"/>
      <c r="FWF5" s="19"/>
      <c r="FWG5" s="19"/>
      <c r="FWH5" s="19"/>
      <c r="FWI5" s="19"/>
      <c r="FWJ5" s="19"/>
      <c r="FWK5" s="19"/>
      <c r="FWL5" s="19"/>
      <c r="FWM5" s="19"/>
      <c r="FWN5" s="19"/>
      <c r="FWO5" s="19"/>
      <c r="FWP5" s="19"/>
      <c r="FWQ5" s="19"/>
      <c r="FWR5" s="19"/>
      <c r="FWS5" s="19"/>
      <c r="FWT5" s="19"/>
      <c r="FWU5" s="19"/>
      <c r="FWV5" s="19"/>
      <c r="FWW5" s="19"/>
      <c r="FWX5" s="19"/>
      <c r="FWY5" s="19"/>
      <c r="FWZ5" s="19"/>
      <c r="FXA5" s="19"/>
      <c r="FXB5" s="19"/>
      <c r="FXC5" s="19"/>
      <c r="FXD5" s="19"/>
      <c r="FXE5" s="19"/>
      <c r="FXF5" s="19"/>
      <c r="FXG5" s="19"/>
      <c r="FXH5" s="19"/>
      <c r="FXI5" s="19"/>
      <c r="FXJ5" s="19"/>
      <c r="FXK5" s="19"/>
      <c r="FXL5" s="19"/>
      <c r="FXM5" s="19"/>
      <c r="FXN5" s="19"/>
      <c r="FXO5" s="19"/>
      <c r="FXP5" s="19"/>
      <c r="FXQ5" s="19"/>
      <c r="FXR5" s="19"/>
      <c r="FXS5" s="19"/>
      <c r="FXT5" s="19"/>
      <c r="FXU5" s="19"/>
      <c r="FXV5" s="19"/>
      <c r="FXW5" s="19"/>
      <c r="FXX5" s="19"/>
      <c r="FXY5" s="19"/>
      <c r="FXZ5" s="19"/>
      <c r="FYA5" s="19"/>
      <c r="FYB5" s="19"/>
      <c r="FYC5" s="19"/>
      <c r="FYD5" s="19"/>
      <c r="FYE5" s="19"/>
      <c r="FYF5" s="19"/>
      <c r="FYG5" s="19"/>
      <c r="FYH5" s="19"/>
      <c r="FYI5" s="19"/>
      <c r="FYJ5" s="19"/>
      <c r="FYK5" s="19"/>
      <c r="FYL5" s="19"/>
      <c r="FYM5" s="19"/>
      <c r="FYN5" s="19"/>
      <c r="FYO5" s="19"/>
      <c r="FYP5" s="19"/>
      <c r="FYQ5" s="19"/>
      <c r="FYR5" s="19"/>
      <c r="FYS5" s="19"/>
      <c r="FYT5" s="19"/>
      <c r="FYU5" s="19"/>
      <c r="FYV5" s="19"/>
      <c r="FYW5" s="19"/>
      <c r="FYX5" s="19"/>
      <c r="FYY5" s="19"/>
      <c r="FYZ5" s="19"/>
      <c r="FZA5" s="19"/>
      <c r="FZB5" s="19"/>
      <c r="FZC5" s="19"/>
      <c r="FZD5" s="19"/>
      <c r="FZE5" s="19"/>
      <c r="FZF5" s="19"/>
      <c r="FZG5" s="19"/>
      <c r="FZH5" s="19"/>
      <c r="FZI5" s="19"/>
      <c r="FZJ5" s="19"/>
      <c r="FZK5" s="19"/>
      <c r="FZL5" s="19"/>
      <c r="FZM5" s="19"/>
      <c r="FZN5" s="19"/>
      <c r="FZO5" s="19"/>
      <c r="FZP5" s="19"/>
      <c r="FZQ5" s="19"/>
      <c r="FZR5" s="19"/>
      <c r="FZS5" s="19"/>
      <c r="FZT5" s="19"/>
      <c r="FZU5" s="19"/>
      <c r="FZV5" s="19"/>
      <c r="FZW5" s="19"/>
      <c r="FZX5" s="19"/>
      <c r="FZY5" s="19"/>
      <c r="FZZ5" s="19"/>
      <c r="GAA5" s="19"/>
      <c r="GAB5" s="19"/>
      <c r="GAC5" s="19"/>
      <c r="GAD5" s="19"/>
      <c r="GAE5" s="19"/>
      <c r="GAF5" s="19"/>
      <c r="GAG5" s="19"/>
      <c r="GAH5" s="19"/>
      <c r="GAI5" s="19"/>
      <c r="GAJ5" s="19"/>
      <c r="GAK5" s="19"/>
      <c r="GAL5" s="19"/>
      <c r="GAM5" s="19"/>
      <c r="GAN5" s="19"/>
      <c r="GAO5" s="19"/>
      <c r="GAP5" s="19"/>
      <c r="GAQ5" s="19"/>
      <c r="GAR5" s="19"/>
      <c r="GAS5" s="19"/>
      <c r="GAT5" s="19"/>
      <c r="GAU5" s="19"/>
      <c r="GAV5" s="19"/>
      <c r="GAW5" s="19"/>
      <c r="GAX5" s="19"/>
      <c r="GAY5" s="19"/>
      <c r="GAZ5" s="19"/>
      <c r="GBA5" s="19"/>
      <c r="GBB5" s="19"/>
      <c r="GBC5" s="19"/>
      <c r="GBD5" s="19"/>
      <c r="GBE5" s="19"/>
      <c r="GBF5" s="19"/>
      <c r="GBG5" s="19"/>
      <c r="GBH5" s="19"/>
      <c r="GBI5" s="19"/>
      <c r="GBJ5" s="19"/>
      <c r="GBK5" s="19"/>
      <c r="GBL5" s="19"/>
      <c r="GBM5" s="19"/>
      <c r="GBN5" s="19"/>
      <c r="GBO5" s="19"/>
      <c r="GBP5" s="19"/>
      <c r="GBQ5" s="19"/>
      <c r="GBR5" s="19"/>
      <c r="GBS5" s="19"/>
      <c r="GBT5" s="19"/>
      <c r="GBU5" s="19"/>
      <c r="GBV5" s="19"/>
      <c r="GBW5" s="19"/>
      <c r="GBX5" s="19"/>
      <c r="GBY5" s="19"/>
      <c r="GBZ5" s="19"/>
      <c r="GCA5" s="19"/>
      <c r="GCB5" s="19"/>
      <c r="GCC5" s="19"/>
      <c r="GCD5" s="19"/>
      <c r="GCE5" s="19"/>
      <c r="GCF5" s="19"/>
      <c r="GCG5" s="19"/>
      <c r="GCH5" s="19"/>
      <c r="GCI5" s="19"/>
      <c r="GCJ5" s="19"/>
      <c r="GCK5" s="19"/>
      <c r="GCL5" s="19"/>
      <c r="GCM5" s="19"/>
      <c r="GCN5" s="19"/>
      <c r="GCO5" s="19"/>
      <c r="GCP5" s="19"/>
      <c r="GCQ5" s="19"/>
      <c r="GCR5" s="19"/>
      <c r="GCS5" s="19"/>
      <c r="GCT5" s="19"/>
      <c r="GCU5" s="19"/>
      <c r="GCV5" s="19"/>
      <c r="GCW5" s="19"/>
      <c r="GCX5" s="19"/>
      <c r="GCY5" s="19"/>
      <c r="GCZ5" s="19"/>
      <c r="GDA5" s="19"/>
      <c r="GDB5" s="19"/>
      <c r="GDC5" s="19"/>
      <c r="GDD5" s="19"/>
      <c r="GDE5" s="19"/>
      <c r="GDF5" s="19"/>
      <c r="GDG5" s="19"/>
      <c r="GDH5" s="19"/>
      <c r="GDI5" s="19"/>
      <c r="GDJ5" s="19"/>
      <c r="GDK5" s="19"/>
      <c r="GDL5" s="19"/>
      <c r="GDM5" s="19"/>
      <c r="GDN5" s="19"/>
      <c r="GDO5" s="19"/>
      <c r="GDP5" s="19"/>
      <c r="GDQ5" s="19"/>
      <c r="GDR5" s="19"/>
      <c r="GDS5" s="19"/>
      <c r="GDT5" s="19"/>
      <c r="GDU5" s="19"/>
      <c r="GDV5" s="19"/>
      <c r="GDW5" s="19"/>
      <c r="GDX5" s="19"/>
      <c r="GDY5" s="19"/>
      <c r="GDZ5" s="19"/>
      <c r="GEA5" s="19"/>
      <c r="GEB5" s="19"/>
      <c r="GEC5" s="19"/>
      <c r="GED5" s="19"/>
      <c r="GEE5" s="19"/>
      <c r="GEF5" s="19"/>
      <c r="GEG5" s="19"/>
      <c r="GEH5" s="19"/>
      <c r="GEI5" s="19"/>
      <c r="GEJ5" s="19"/>
      <c r="GEK5" s="19"/>
      <c r="GEL5" s="19"/>
      <c r="GEM5" s="19"/>
      <c r="GEN5" s="19"/>
      <c r="GEO5" s="19"/>
      <c r="GEP5" s="19"/>
      <c r="GEQ5" s="19"/>
      <c r="GER5" s="19"/>
      <c r="GES5" s="19"/>
      <c r="GET5" s="19"/>
      <c r="GEU5" s="19"/>
      <c r="GEV5" s="19"/>
      <c r="GEW5" s="19"/>
      <c r="GEX5" s="19"/>
      <c r="GEY5" s="19"/>
      <c r="GEZ5" s="19"/>
      <c r="GFA5" s="19"/>
      <c r="GFB5" s="19"/>
      <c r="GFC5" s="19"/>
      <c r="GFD5" s="19"/>
      <c r="GFE5" s="19"/>
      <c r="GFF5" s="19"/>
      <c r="GFG5" s="19"/>
      <c r="GFH5" s="19"/>
      <c r="GFI5" s="19"/>
      <c r="GFJ5" s="19"/>
      <c r="GFK5" s="19"/>
      <c r="GFL5" s="19"/>
      <c r="GFM5" s="19"/>
      <c r="GFN5" s="19"/>
      <c r="GFO5" s="19"/>
      <c r="GFP5" s="19"/>
      <c r="GFQ5" s="19"/>
      <c r="GFR5" s="19"/>
      <c r="GFS5" s="19"/>
      <c r="GFT5" s="19"/>
      <c r="GFU5" s="19"/>
      <c r="GFV5" s="19"/>
      <c r="GFW5" s="19"/>
      <c r="GFX5" s="19"/>
      <c r="GFY5" s="19"/>
      <c r="GFZ5" s="19"/>
      <c r="GGA5" s="19"/>
      <c r="GGB5" s="19"/>
      <c r="GGC5" s="19"/>
      <c r="GGD5" s="19"/>
      <c r="GGE5" s="19"/>
      <c r="GGF5" s="19"/>
      <c r="GGG5" s="19"/>
      <c r="GGH5" s="19"/>
      <c r="GGI5" s="19"/>
      <c r="GGJ5" s="19"/>
      <c r="GGK5" s="19"/>
      <c r="GGL5" s="19"/>
      <c r="GGM5" s="19"/>
      <c r="GGN5" s="19"/>
      <c r="GGO5" s="19"/>
      <c r="GGP5" s="19"/>
      <c r="GGQ5" s="19"/>
      <c r="GGR5" s="19"/>
      <c r="GGS5" s="19"/>
      <c r="GGT5" s="19"/>
      <c r="GGU5" s="19"/>
      <c r="GGV5" s="19"/>
      <c r="GGW5" s="19"/>
      <c r="GGX5" s="19"/>
      <c r="GGY5" s="19"/>
      <c r="GGZ5" s="19"/>
      <c r="GHA5" s="19"/>
      <c r="GHB5" s="19"/>
      <c r="GHC5" s="19"/>
      <c r="GHD5" s="19"/>
      <c r="GHE5" s="19"/>
      <c r="GHF5" s="19"/>
      <c r="GHG5" s="19"/>
      <c r="GHH5" s="19"/>
      <c r="GHI5" s="19"/>
      <c r="GHJ5" s="19"/>
      <c r="GHK5" s="19"/>
      <c r="GHL5" s="19"/>
      <c r="GHM5" s="19"/>
      <c r="GHN5" s="19"/>
      <c r="GHO5" s="19"/>
      <c r="GHP5" s="19"/>
      <c r="GHQ5" s="19"/>
      <c r="GHR5" s="19"/>
      <c r="GHS5" s="19"/>
      <c r="GHT5" s="19"/>
      <c r="GHU5" s="19"/>
      <c r="GHV5" s="19"/>
      <c r="GHW5" s="19"/>
      <c r="GHX5" s="19"/>
      <c r="GHY5" s="19"/>
      <c r="GHZ5" s="19"/>
      <c r="GIA5" s="19"/>
      <c r="GIB5" s="19"/>
      <c r="GIC5" s="19"/>
      <c r="GID5" s="19"/>
      <c r="GIE5" s="19"/>
      <c r="GIF5" s="19"/>
      <c r="GIG5" s="19"/>
      <c r="GIH5" s="19"/>
      <c r="GII5" s="19"/>
      <c r="GIJ5" s="19"/>
      <c r="GIK5" s="19"/>
      <c r="GIL5" s="19"/>
      <c r="GIM5" s="19"/>
      <c r="GIN5" s="19"/>
      <c r="GIO5" s="19"/>
      <c r="GIP5" s="19"/>
      <c r="GIQ5" s="19"/>
      <c r="GIR5" s="19"/>
      <c r="GIS5" s="19"/>
      <c r="GIT5" s="19"/>
      <c r="GIU5" s="19"/>
      <c r="GIV5" s="19"/>
      <c r="GIW5" s="19"/>
      <c r="GIX5" s="19"/>
      <c r="GIY5" s="19"/>
      <c r="GIZ5" s="19"/>
      <c r="GJA5" s="19"/>
      <c r="GJB5" s="19"/>
      <c r="GJC5" s="19"/>
      <c r="GJD5" s="19"/>
      <c r="GJE5" s="19"/>
      <c r="GJF5" s="19"/>
      <c r="GJG5" s="19"/>
      <c r="GJH5" s="19"/>
      <c r="GJI5" s="19"/>
      <c r="GJJ5" s="19"/>
      <c r="GJK5" s="19"/>
      <c r="GJL5" s="19"/>
      <c r="GJM5" s="19"/>
      <c r="GJN5" s="19"/>
      <c r="GJO5" s="19"/>
      <c r="GJP5" s="19"/>
      <c r="GJQ5" s="19"/>
      <c r="GJR5" s="19"/>
      <c r="GJS5" s="19"/>
      <c r="GJT5" s="19"/>
      <c r="GJU5" s="19"/>
      <c r="GJV5" s="19"/>
      <c r="GJW5" s="19"/>
      <c r="GJX5" s="19"/>
      <c r="GJY5" s="19"/>
      <c r="GJZ5" s="19"/>
      <c r="GKA5" s="19"/>
      <c r="GKB5" s="19"/>
      <c r="GKC5" s="19"/>
      <c r="GKD5" s="19"/>
      <c r="GKE5" s="19"/>
      <c r="GKF5" s="19"/>
      <c r="GKG5" s="19"/>
      <c r="GKH5" s="19"/>
      <c r="GKI5" s="19"/>
      <c r="GKJ5" s="19"/>
      <c r="GKK5" s="19"/>
      <c r="GKL5" s="19"/>
      <c r="GKM5" s="19"/>
      <c r="GKN5" s="19"/>
      <c r="GKO5" s="19"/>
      <c r="GKP5" s="19"/>
      <c r="GKQ5" s="19"/>
      <c r="GKR5" s="19"/>
      <c r="GKS5" s="19"/>
      <c r="GKT5" s="19"/>
      <c r="GKU5" s="19"/>
      <c r="GKV5" s="19"/>
      <c r="GKW5" s="19"/>
      <c r="GKX5" s="19"/>
      <c r="GKY5" s="19"/>
      <c r="GKZ5" s="19"/>
      <c r="GLA5" s="19"/>
      <c r="GLB5" s="19"/>
      <c r="GLC5" s="19"/>
      <c r="GLD5" s="19"/>
      <c r="GLE5" s="19"/>
      <c r="GLF5" s="19"/>
      <c r="GLG5" s="19"/>
      <c r="GLH5" s="19"/>
      <c r="GLI5" s="19"/>
      <c r="GLJ5" s="19"/>
      <c r="GLK5" s="19"/>
      <c r="GLL5" s="19"/>
      <c r="GLM5" s="19"/>
      <c r="GLN5" s="19"/>
      <c r="GLO5" s="19"/>
      <c r="GLP5" s="19"/>
      <c r="GLQ5" s="19"/>
      <c r="GLR5" s="19"/>
      <c r="GLS5" s="19"/>
      <c r="GLT5" s="19"/>
      <c r="GLU5" s="19"/>
      <c r="GLV5" s="19"/>
      <c r="GLW5" s="19"/>
      <c r="GLX5" s="19"/>
      <c r="GLY5" s="19"/>
      <c r="GLZ5" s="19"/>
      <c r="GMA5" s="19"/>
      <c r="GMB5" s="19"/>
      <c r="GMC5" s="19"/>
      <c r="GMD5" s="19"/>
      <c r="GME5" s="19"/>
      <c r="GMF5" s="19"/>
      <c r="GMG5" s="19"/>
      <c r="GMH5" s="19"/>
      <c r="GMI5" s="19"/>
      <c r="GMJ5" s="19"/>
      <c r="GMK5" s="19"/>
      <c r="GML5" s="19"/>
      <c r="GMM5" s="19"/>
      <c r="GMN5" s="19"/>
      <c r="GMO5" s="19"/>
      <c r="GMP5" s="19"/>
      <c r="GMQ5" s="19"/>
      <c r="GMR5" s="19"/>
      <c r="GMS5" s="19"/>
      <c r="GMT5" s="19"/>
      <c r="GMU5" s="19"/>
      <c r="GMV5" s="19"/>
      <c r="GMW5" s="19"/>
      <c r="GMX5" s="19"/>
      <c r="GMY5" s="19"/>
      <c r="GMZ5" s="19"/>
      <c r="GNA5" s="19"/>
      <c r="GNB5" s="19"/>
      <c r="GNC5" s="19"/>
      <c r="GND5" s="19"/>
      <c r="GNE5" s="19"/>
      <c r="GNF5" s="19"/>
      <c r="GNG5" s="19"/>
      <c r="GNH5" s="19"/>
      <c r="GNI5" s="19"/>
      <c r="GNJ5" s="19"/>
      <c r="GNK5" s="19"/>
      <c r="GNL5" s="19"/>
      <c r="GNM5" s="19"/>
      <c r="GNN5" s="19"/>
      <c r="GNO5" s="19"/>
      <c r="GNP5" s="19"/>
      <c r="GNQ5" s="19"/>
      <c r="GNR5" s="19"/>
      <c r="GNS5" s="19"/>
      <c r="GNT5" s="19"/>
      <c r="GNU5" s="19"/>
      <c r="GNV5" s="19"/>
      <c r="GNW5" s="19"/>
      <c r="GNX5" s="19"/>
      <c r="GNY5" s="19"/>
      <c r="GNZ5" s="19"/>
      <c r="GOA5" s="19"/>
      <c r="GOB5" s="19"/>
      <c r="GOC5" s="19"/>
      <c r="GOD5" s="19"/>
      <c r="GOE5" s="19"/>
      <c r="GOF5" s="19"/>
      <c r="GOG5" s="19"/>
      <c r="GOH5" s="19"/>
      <c r="GOI5" s="19"/>
      <c r="GOJ5" s="19"/>
      <c r="GOK5" s="19"/>
      <c r="GOL5" s="19"/>
      <c r="GOM5" s="19"/>
      <c r="GON5" s="19"/>
      <c r="GOO5" s="19"/>
      <c r="GOP5" s="19"/>
      <c r="GOQ5" s="19"/>
      <c r="GOR5" s="19"/>
      <c r="GOS5" s="19"/>
      <c r="GOT5" s="19"/>
      <c r="GOU5" s="19"/>
      <c r="GOV5" s="19"/>
      <c r="GOW5" s="19"/>
      <c r="GOX5" s="19"/>
      <c r="GOY5" s="19"/>
      <c r="GOZ5" s="19"/>
      <c r="GPA5" s="19"/>
      <c r="GPB5" s="19"/>
      <c r="GPC5" s="19"/>
      <c r="GPD5" s="19"/>
      <c r="GPE5" s="19"/>
      <c r="GPF5" s="19"/>
      <c r="GPG5" s="19"/>
      <c r="GPH5" s="19"/>
      <c r="GPI5" s="19"/>
      <c r="GPJ5" s="19"/>
      <c r="GPK5" s="19"/>
      <c r="GPL5" s="19"/>
      <c r="GPM5" s="19"/>
      <c r="GPN5" s="19"/>
      <c r="GPO5" s="19"/>
      <c r="GPP5" s="19"/>
      <c r="GPQ5" s="19"/>
      <c r="GPR5" s="19"/>
      <c r="GPS5" s="19"/>
      <c r="GPT5" s="19"/>
      <c r="GPU5" s="19"/>
      <c r="GPV5" s="19"/>
      <c r="GPW5" s="19"/>
      <c r="GPX5" s="19"/>
      <c r="GPY5" s="19"/>
      <c r="GPZ5" s="19"/>
      <c r="GQA5" s="19"/>
      <c r="GQB5" s="19"/>
      <c r="GQC5" s="19"/>
      <c r="GQD5" s="19"/>
      <c r="GQE5" s="19"/>
      <c r="GQF5" s="19"/>
      <c r="GQG5" s="19"/>
      <c r="GQH5" s="19"/>
      <c r="GQI5" s="19"/>
      <c r="GQJ5" s="19"/>
      <c r="GQK5" s="19"/>
      <c r="GQL5" s="19"/>
      <c r="GQM5" s="19"/>
      <c r="GQN5" s="19"/>
      <c r="GQO5" s="19"/>
      <c r="GQP5" s="19"/>
      <c r="GQQ5" s="19"/>
      <c r="GQR5" s="19"/>
      <c r="GQS5" s="19"/>
      <c r="GQT5" s="19"/>
      <c r="GQU5" s="19"/>
      <c r="GQV5" s="19"/>
      <c r="GQW5" s="19"/>
      <c r="GQX5" s="19"/>
      <c r="GQY5" s="19"/>
      <c r="GQZ5" s="19"/>
      <c r="GRA5" s="19"/>
      <c r="GRB5" s="19"/>
      <c r="GRC5" s="19"/>
      <c r="GRD5" s="19"/>
      <c r="GRE5" s="19"/>
      <c r="GRF5" s="19"/>
      <c r="GRG5" s="19"/>
      <c r="GRH5" s="19"/>
      <c r="GRI5" s="19"/>
      <c r="GRJ5" s="19"/>
      <c r="GRK5" s="19"/>
      <c r="GRL5" s="19"/>
      <c r="GRM5" s="19"/>
      <c r="GRN5" s="19"/>
      <c r="GRO5" s="19"/>
      <c r="GRP5" s="19"/>
      <c r="GRQ5" s="19"/>
      <c r="GRR5" s="19"/>
      <c r="GRS5" s="19"/>
      <c r="GRT5" s="19"/>
      <c r="GRU5" s="19"/>
      <c r="GRV5" s="19"/>
      <c r="GRW5" s="19"/>
      <c r="GRX5" s="19"/>
      <c r="GRY5" s="19"/>
      <c r="GRZ5" s="19"/>
      <c r="GSA5" s="19"/>
      <c r="GSB5" s="19"/>
      <c r="GSC5" s="19"/>
      <c r="GSD5" s="19"/>
      <c r="GSE5" s="19"/>
      <c r="GSF5" s="19"/>
      <c r="GSG5" s="19"/>
      <c r="GSH5" s="19"/>
      <c r="GSI5" s="19"/>
      <c r="GSJ5" s="19"/>
      <c r="GSK5" s="19"/>
      <c r="GSL5" s="19"/>
      <c r="GSM5" s="19"/>
      <c r="GSN5" s="19"/>
      <c r="GSO5" s="19"/>
      <c r="GSP5" s="19"/>
      <c r="GSQ5" s="19"/>
      <c r="GSR5" s="19"/>
      <c r="GSS5" s="19"/>
      <c r="GST5" s="19"/>
      <c r="GSU5" s="19"/>
      <c r="GSV5" s="19"/>
      <c r="GSW5" s="19"/>
      <c r="GSX5" s="19"/>
      <c r="GSY5" s="19"/>
      <c r="GSZ5" s="19"/>
      <c r="GTA5" s="19"/>
      <c r="GTB5" s="19"/>
      <c r="GTC5" s="19"/>
      <c r="GTD5" s="19"/>
      <c r="GTE5" s="19"/>
      <c r="GTF5" s="19"/>
      <c r="GTG5" s="19"/>
      <c r="GTH5" s="19"/>
      <c r="GTI5" s="19"/>
      <c r="GTJ5" s="19"/>
      <c r="GTK5" s="19"/>
      <c r="GTL5" s="19"/>
      <c r="GTM5" s="19"/>
      <c r="GTN5" s="19"/>
      <c r="GTO5" s="19"/>
      <c r="GTP5" s="19"/>
      <c r="GTQ5" s="19"/>
      <c r="GTR5" s="19"/>
      <c r="GTS5" s="19"/>
      <c r="GTT5" s="19"/>
      <c r="GTU5" s="19"/>
      <c r="GTV5" s="19"/>
      <c r="GTW5" s="19"/>
      <c r="GTX5" s="19"/>
      <c r="GTY5" s="19"/>
      <c r="GTZ5" s="19"/>
      <c r="GUA5" s="19"/>
      <c r="GUB5" s="19"/>
      <c r="GUC5" s="19"/>
      <c r="GUD5" s="19"/>
      <c r="GUE5" s="19"/>
      <c r="GUF5" s="19"/>
      <c r="GUG5" s="19"/>
      <c r="GUH5" s="19"/>
      <c r="GUI5" s="19"/>
      <c r="GUJ5" s="19"/>
      <c r="GUK5" s="19"/>
      <c r="GUL5" s="19"/>
      <c r="GUM5" s="19"/>
      <c r="GUN5" s="19"/>
      <c r="GUO5" s="19"/>
      <c r="GUP5" s="19"/>
      <c r="GUQ5" s="19"/>
      <c r="GUR5" s="19"/>
      <c r="GUS5" s="19"/>
      <c r="GUT5" s="19"/>
      <c r="GUU5" s="19"/>
      <c r="GUV5" s="19"/>
      <c r="GUW5" s="19"/>
      <c r="GUX5" s="19"/>
      <c r="GUY5" s="19"/>
      <c r="GUZ5" s="19"/>
      <c r="GVA5" s="19"/>
      <c r="GVB5" s="19"/>
      <c r="GVC5" s="19"/>
      <c r="GVD5" s="19"/>
      <c r="GVE5" s="19"/>
      <c r="GVF5" s="19"/>
      <c r="GVG5" s="19"/>
      <c r="GVH5" s="19"/>
      <c r="GVI5" s="19"/>
      <c r="GVJ5" s="19"/>
      <c r="GVK5" s="19"/>
      <c r="GVL5" s="19"/>
      <c r="GVM5" s="19"/>
      <c r="GVN5" s="19"/>
      <c r="GVO5" s="19"/>
      <c r="GVP5" s="19"/>
      <c r="GVQ5" s="19"/>
      <c r="GVR5" s="19"/>
      <c r="GVS5" s="19"/>
      <c r="GVT5" s="19"/>
      <c r="GVU5" s="19"/>
      <c r="GVV5" s="19"/>
      <c r="GVW5" s="19"/>
      <c r="GVX5" s="19"/>
      <c r="GVY5" s="19"/>
      <c r="GVZ5" s="19"/>
      <c r="GWA5" s="19"/>
      <c r="GWB5" s="19"/>
      <c r="GWC5" s="19"/>
      <c r="GWD5" s="19"/>
      <c r="GWE5" s="19"/>
      <c r="GWF5" s="19"/>
      <c r="GWG5" s="19"/>
      <c r="GWH5" s="19"/>
      <c r="GWI5" s="19"/>
      <c r="GWJ5" s="19"/>
      <c r="GWK5" s="19"/>
      <c r="GWL5" s="19"/>
      <c r="GWM5" s="19"/>
      <c r="GWN5" s="19"/>
      <c r="GWO5" s="19"/>
      <c r="GWP5" s="19"/>
      <c r="GWQ5" s="19"/>
      <c r="GWR5" s="19"/>
      <c r="GWS5" s="19"/>
      <c r="GWT5" s="19"/>
      <c r="GWU5" s="19"/>
      <c r="GWV5" s="19"/>
      <c r="GWW5" s="19"/>
      <c r="GWX5" s="19"/>
      <c r="GWY5" s="19"/>
      <c r="GWZ5" s="19"/>
      <c r="GXA5" s="19"/>
      <c r="GXB5" s="19"/>
      <c r="GXC5" s="19"/>
      <c r="GXD5" s="19"/>
      <c r="GXE5" s="19"/>
      <c r="GXF5" s="19"/>
      <c r="GXG5" s="19"/>
      <c r="GXH5" s="19"/>
      <c r="GXI5" s="19"/>
      <c r="GXJ5" s="19"/>
      <c r="GXK5" s="19"/>
      <c r="GXL5" s="19"/>
      <c r="GXM5" s="19"/>
      <c r="GXN5" s="19"/>
      <c r="GXO5" s="19"/>
      <c r="GXP5" s="19"/>
      <c r="GXQ5" s="19"/>
      <c r="GXR5" s="19"/>
      <c r="GXS5" s="19"/>
      <c r="GXT5" s="19"/>
      <c r="GXU5" s="19"/>
      <c r="GXV5" s="19"/>
      <c r="GXW5" s="19"/>
      <c r="GXX5" s="19"/>
      <c r="GXY5" s="19"/>
      <c r="GXZ5" s="19"/>
      <c r="GYA5" s="19"/>
      <c r="GYB5" s="19"/>
      <c r="GYC5" s="19"/>
      <c r="GYD5" s="19"/>
      <c r="GYE5" s="19"/>
      <c r="GYF5" s="19"/>
      <c r="GYG5" s="19"/>
      <c r="GYH5" s="19"/>
      <c r="GYI5" s="19"/>
      <c r="GYJ5" s="19"/>
      <c r="GYK5" s="19"/>
      <c r="GYL5" s="19"/>
      <c r="GYM5" s="19"/>
      <c r="GYN5" s="19"/>
      <c r="GYO5" s="19"/>
      <c r="GYP5" s="19"/>
      <c r="GYQ5" s="19"/>
      <c r="GYR5" s="19"/>
      <c r="GYS5" s="19"/>
      <c r="GYT5" s="19"/>
      <c r="GYU5" s="19"/>
      <c r="GYV5" s="19"/>
      <c r="GYW5" s="19"/>
      <c r="GYX5" s="19"/>
      <c r="GYY5" s="19"/>
      <c r="GYZ5" s="19"/>
      <c r="GZA5" s="19"/>
      <c r="GZB5" s="19"/>
      <c r="GZC5" s="19"/>
      <c r="GZD5" s="19"/>
      <c r="GZE5" s="19"/>
      <c r="GZF5" s="19"/>
      <c r="GZG5" s="19"/>
      <c r="GZH5" s="19"/>
      <c r="GZI5" s="19"/>
      <c r="GZJ5" s="19"/>
      <c r="GZK5" s="19"/>
      <c r="GZL5" s="19"/>
      <c r="GZM5" s="19"/>
      <c r="GZN5" s="19"/>
      <c r="GZO5" s="19"/>
      <c r="GZP5" s="19"/>
      <c r="GZQ5" s="19"/>
      <c r="GZR5" s="19"/>
      <c r="GZS5" s="19"/>
      <c r="GZT5" s="19"/>
      <c r="GZU5" s="19"/>
      <c r="GZV5" s="19"/>
      <c r="GZW5" s="19"/>
      <c r="GZX5" s="19"/>
      <c r="GZY5" s="19"/>
      <c r="GZZ5" s="19"/>
      <c r="HAA5" s="19"/>
      <c r="HAB5" s="19"/>
      <c r="HAC5" s="19"/>
      <c r="HAD5" s="19"/>
      <c r="HAE5" s="19"/>
      <c r="HAF5" s="19"/>
      <c r="HAG5" s="19"/>
      <c r="HAH5" s="19"/>
      <c r="HAI5" s="19"/>
      <c r="HAJ5" s="19"/>
      <c r="HAK5" s="19"/>
      <c r="HAL5" s="19"/>
      <c r="HAM5" s="19"/>
      <c r="HAN5" s="19"/>
      <c r="HAO5" s="19"/>
      <c r="HAP5" s="19"/>
      <c r="HAQ5" s="19"/>
      <c r="HAR5" s="19"/>
      <c r="HAS5" s="19"/>
      <c r="HAT5" s="19"/>
      <c r="HAU5" s="19"/>
      <c r="HAV5" s="19"/>
      <c r="HAW5" s="19"/>
      <c r="HAX5" s="19"/>
      <c r="HAY5" s="19"/>
      <c r="HAZ5" s="19"/>
      <c r="HBA5" s="19"/>
      <c r="HBB5" s="19"/>
      <c r="HBC5" s="19"/>
      <c r="HBD5" s="19"/>
      <c r="HBE5" s="19"/>
      <c r="HBF5" s="19"/>
      <c r="HBG5" s="19"/>
      <c r="HBH5" s="19"/>
      <c r="HBI5" s="19"/>
      <c r="HBJ5" s="19"/>
      <c r="HBK5" s="19"/>
      <c r="HBL5" s="19"/>
      <c r="HBM5" s="19"/>
      <c r="HBN5" s="19"/>
      <c r="HBO5" s="19"/>
      <c r="HBP5" s="19"/>
      <c r="HBQ5" s="19"/>
      <c r="HBR5" s="19"/>
      <c r="HBS5" s="19"/>
      <c r="HBT5" s="19"/>
      <c r="HBU5" s="19"/>
      <c r="HBV5" s="19"/>
      <c r="HBW5" s="19"/>
      <c r="HBX5" s="19"/>
      <c r="HBY5" s="19"/>
      <c r="HBZ5" s="19"/>
      <c r="HCA5" s="19"/>
      <c r="HCB5" s="19"/>
      <c r="HCC5" s="19"/>
      <c r="HCD5" s="19"/>
      <c r="HCE5" s="19"/>
      <c r="HCF5" s="19"/>
      <c r="HCG5" s="19"/>
      <c r="HCH5" s="19"/>
      <c r="HCI5" s="19"/>
      <c r="HCJ5" s="19"/>
      <c r="HCK5" s="19"/>
      <c r="HCL5" s="19"/>
      <c r="HCM5" s="19"/>
      <c r="HCN5" s="19"/>
      <c r="HCO5" s="19"/>
      <c r="HCP5" s="19"/>
      <c r="HCQ5" s="19"/>
      <c r="HCR5" s="19"/>
      <c r="HCS5" s="19"/>
      <c r="HCT5" s="19"/>
      <c r="HCU5" s="19"/>
      <c r="HCV5" s="19"/>
      <c r="HCW5" s="19"/>
      <c r="HCX5" s="19"/>
      <c r="HCY5" s="19"/>
      <c r="HCZ5" s="19"/>
      <c r="HDA5" s="19"/>
      <c r="HDB5" s="19"/>
      <c r="HDC5" s="19"/>
      <c r="HDD5" s="19"/>
      <c r="HDE5" s="19"/>
      <c r="HDF5" s="19"/>
      <c r="HDG5" s="19"/>
      <c r="HDH5" s="19"/>
      <c r="HDI5" s="19"/>
      <c r="HDJ5" s="19"/>
      <c r="HDK5" s="19"/>
      <c r="HDL5" s="19"/>
      <c r="HDM5" s="19"/>
      <c r="HDN5" s="19"/>
      <c r="HDO5" s="19"/>
      <c r="HDP5" s="19"/>
      <c r="HDQ5" s="19"/>
      <c r="HDR5" s="19"/>
      <c r="HDS5" s="19"/>
      <c r="HDT5" s="19"/>
      <c r="HDU5" s="19"/>
      <c r="HDV5" s="19"/>
      <c r="HDW5" s="19"/>
      <c r="HDX5" s="19"/>
      <c r="HDY5" s="19"/>
      <c r="HDZ5" s="19"/>
      <c r="HEA5" s="19"/>
      <c r="HEB5" s="19"/>
      <c r="HEC5" s="19"/>
      <c r="HED5" s="19"/>
      <c r="HEE5" s="19"/>
      <c r="HEF5" s="19"/>
      <c r="HEG5" s="19"/>
      <c r="HEH5" s="19"/>
      <c r="HEI5" s="19"/>
      <c r="HEJ5" s="19"/>
      <c r="HEK5" s="19"/>
      <c r="HEL5" s="19"/>
      <c r="HEM5" s="19"/>
      <c r="HEN5" s="19"/>
      <c r="HEO5" s="19"/>
      <c r="HEP5" s="19"/>
      <c r="HEQ5" s="19"/>
      <c r="HER5" s="19"/>
      <c r="HES5" s="19"/>
      <c r="HET5" s="19"/>
      <c r="HEU5" s="19"/>
      <c r="HEV5" s="19"/>
      <c r="HEW5" s="19"/>
      <c r="HEX5" s="19"/>
      <c r="HEY5" s="19"/>
      <c r="HEZ5" s="19"/>
      <c r="HFA5" s="19"/>
      <c r="HFB5" s="19"/>
      <c r="HFC5" s="19"/>
      <c r="HFD5" s="19"/>
      <c r="HFE5" s="19"/>
      <c r="HFF5" s="19"/>
      <c r="HFG5" s="19"/>
      <c r="HFH5" s="19"/>
      <c r="HFI5" s="19"/>
      <c r="HFJ5" s="19"/>
      <c r="HFK5" s="19"/>
      <c r="HFL5" s="19"/>
      <c r="HFM5" s="19"/>
      <c r="HFN5" s="19"/>
      <c r="HFO5" s="19"/>
      <c r="HFP5" s="19"/>
      <c r="HFQ5" s="19"/>
      <c r="HFR5" s="19"/>
      <c r="HFS5" s="19"/>
      <c r="HFT5" s="19"/>
      <c r="HFU5" s="19"/>
      <c r="HFV5" s="19"/>
      <c r="HFW5" s="19"/>
      <c r="HFX5" s="19"/>
      <c r="HFY5" s="19"/>
      <c r="HFZ5" s="19"/>
      <c r="HGA5" s="19"/>
      <c r="HGB5" s="19"/>
      <c r="HGC5" s="19"/>
      <c r="HGD5" s="19"/>
      <c r="HGE5" s="19"/>
      <c r="HGF5" s="19"/>
      <c r="HGG5" s="19"/>
      <c r="HGH5" s="19"/>
      <c r="HGI5" s="19"/>
      <c r="HGJ5" s="19"/>
      <c r="HGK5" s="19"/>
      <c r="HGL5" s="19"/>
      <c r="HGM5" s="19"/>
      <c r="HGN5" s="19"/>
      <c r="HGO5" s="19"/>
      <c r="HGP5" s="19"/>
      <c r="HGQ5" s="19"/>
      <c r="HGR5" s="19"/>
      <c r="HGS5" s="19"/>
      <c r="HGT5" s="19"/>
      <c r="HGU5" s="19"/>
      <c r="HGV5" s="19"/>
      <c r="HGW5" s="19"/>
      <c r="HGX5" s="19"/>
      <c r="HGY5" s="19"/>
      <c r="HGZ5" s="19"/>
      <c r="HHA5" s="19"/>
      <c r="HHB5" s="19"/>
      <c r="HHC5" s="19"/>
      <c r="HHD5" s="19"/>
      <c r="HHE5" s="19"/>
      <c r="HHF5" s="19"/>
      <c r="HHG5" s="19"/>
      <c r="HHH5" s="19"/>
      <c r="HHI5" s="19"/>
      <c r="HHJ5" s="19"/>
      <c r="HHK5" s="19"/>
      <c r="HHL5" s="19"/>
      <c r="HHM5" s="19"/>
      <c r="HHN5" s="19"/>
      <c r="HHO5" s="19"/>
      <c r="HHP5" s="19"/>
      <c r="HHQ5" s="19"/>
      <c r="HHR5" s="19"/>
      <c r="HHS5" s="19"/>
      <c r="HHT5" s="19"/>
      <c r="HHU5" s="19"/>
      <c r="HHV5" s="19"/>
      <c r="HHW5" s="19"/>
      <c r="HHX5" s="19"/>
      <c r="HHY5" s="19"/>
      <c r="HHZ5" s="19"/>
      <c r="HIA5" s="19"/>
      <c r="HIB5" s="19"/>
      <c r="HIC5" s="19"/>
      <c r="HID5" s="19"/>
      <c r="HIE5" s="19"/>
      <c r="HIF5" s="19"/>
      <c r="HIG5" s="19"/>
      <c r="HIH5" s="19"/>
      <c r="HII5" s="19"/>
      <c r="HIJ5" s="19"/>
      <c r="HIK5" s="19"/>
      <c r="HIL5" s="19"/>
      <c r="HIM5" s="19"/>
      <c r="HIN5" s="19"/>
      <c r="HIO5" s="19"/>
      <c r="HIP5" s="19"/>
      <c r="HIQ5" s="19"/>
      <c r="HIR5" s="19"/>
      <c r="HIS5" s="19"/>
      <c r="HIT5" s="19"/>
      <c r="HIU5" s="19"/>
      <c r="HIV5" s="19"/>
      <c r="HIW5" s="19"/>
      <c r="HIX5" s="19"/>
      <c r="HIY5" s="19"/>
      <c r="HIZ5" s="19"/>
      <c r="HJA5" s="19"/>
      <c r="HJB5" s="19"/>
      <c r="HJC5" s="19"/>
      <c r="HJD5" s="19"/>
      <c r="HJE5" s="19"/>
      <c r="HJF5" s="19"/>
      <c r="HJG5" s="19"/>
      <c r="HJH5" s="19"/>
      <c r="HJI5" s="19"/>
      <c r="HJJ5" s="19"/>
      <c r="HJK5" s="19"/>
      <c r="HJL5" s="19"/>
      <c r="HJM5" s="19"/>
      <c r="HJN5" s="19"/>
      <c r="HJO5" s="19"/>
      <c r="HJP5" s="19"/>
      <c r="HJQ5" s="19"/>
      <c r="HJR5" s="19"/>
      <c r="HJS5" s="19"/>
      <c r="HJT5" s="19"/>
      <c r="HJU5" s="19"/>
      <c r="HJV5" s="19"/>
      <c r="HJW5" s="19"/>
      <c r="HJX5" s="19"/>
      <c r="HJY5" s="19"/>
      <c r="HJZ5" s="19"/>
      <c r="HKA5" s="19"/>
      <c r="HKB5" s="19"/>
      <c r="HKC5" s="19"/>
      <c r="HKD5" s="19"/>
      <c r="HKE5" s="19"/>
      <c r="HKF5" s="19"/>
      <c r="HKG5" s="19"/>
      <c r="HKH5" s="19"/>
      <c r="HKI5" s="19"/>
      <c r="HKJ5" s="19"/>
      <c r="HKK5" s="19"/>
      <c r="HKL5" s="19"/>
      <c r="HKM5" s="19"/>
      <c r="HKN5" s="19"/>
      <c r="HKO5" s="19"/>
      <c r="HKP5" s="19"/>
      <c r="HKQ5" s="19"/>
      <c r="HKR5" s="19"/>
      <c r="HKS5" s="19"/>
      <c r="HKT5" s="19"/>
      <c r="HKU5" s="19"/>
      <c r="HKV5" s="19"/>
      <c r="HKW5" s="19"/>
      <c r="HKX5" s="19"/>
      <c r="HKY5" s="19"/>
      <c r="HKZ5" s="19"/>
      <c r="HLA5" s="19"/>
      <c r="HLB5" s="19"/>
      <c r="HLC5" s="19"/>
      <c r="HLD5" s="19"/>
      <c r="HLE5" s="19"/>
      <c r="HLF5" s="19"/>
      <c r="HLG5" s="19"/>
      <c r="HLH5" s="19"/>
      <c r="HLI5" s="19"/>
      <c r="HLJ5" s="19"/>
      <c r="HLK5" s="19"/>
      <c r="HLL5" s="19"/>
      <c r="HLM5" s="19"/>
      <c r="HLN5" s="19"/>
      <c r="HLO5" s="19"/>
      <c r="HLP5" s="19"/>
      <c r="HLQ5" s="19"/>
      <c r="HLR5" s="19"/>
      <c r="HLS5" s="19"/>
      <c r="HLT5" s="19"/>
      <c r="HLU5" s="19"/>
      <c r="HLV5" s="19"/>
      <c r="HLW5" s="19"/>
      <c r="HLX5" s="19"/>
      <c r="HLY5" s="19"/>
      <c r="HLZ5" s="19"/>
      <c r="HMA5" s="19"/>
      <c r="HMB5" s="19"/>
      <c r="HMC5" s="19"/>
      <c r="HMD5" s="19"/>
      <c r="HME5" s="19"/>
      <c r="HMF5" s="19"/>
      <c r="HMG5" s="19"/>
      <c r="HMH5" s="19"/>
      <c r="HMI5" s="19"/>
      <c r="HMJ5" s="19"/>
      <c r="HMK5" s="19"/>
      <c r="HML5" s="19"/>
      <c r="HMM5" s="19"/>
      <c r="HMN5" s="19"/>
      <c r="HMO5" s="19"/>
      <c r="HMP5" s="19"/>
      <c r="HMQ5" s="19"/>
      <c r="HMR5" s="19"/>
      <c r="HMS5" s="19"/>
      <c r="HMT5" s="19"/>
      <c r="HMU5" s="19"/>
      <c r="HMV5" s="19"/>
      <c r="HMW5" s="19"/>
      <c r="HMX5" s="19"/>
      <c r="HMY5" s="19"/>
      <c r="HMZ5" s="19"/>
      <c r="HNA5" s="19"/>
      <c r="HNB5" s="19"/>
      <c r="HNC5" s="19"/>
      <c r="HND5" s="19"/>
      <c r="HNE5" s="19"/>
      <c r="HNF5" s="19"/>
      <c r="HNG5" s="19"/>
      <c r="HNH5" s="19"/>
      <c r="HNI5" s="19"/>
      <c r="HNJ5" s="19"/>
      <c r="HNK5" s="19"/>
      <c r="HNL5" s="19"/>
      <c r="HNM5" s="19"/>
      <c r="HNN5" s="19"/>
      <c r="HNO5" s="19"/>
      <c r="HNP5" s="19"/>
      <c r="HNQ5" s="19"/>
      <c r="HNR5" s="19"/>
      <c r="HNS5" s="19"/>
      <c r="HNT5" s="19"/>
      <c r="HNU5" s="19"/>
      <c r="HNV5" s="19"/>
      <c r="HNW5" s="19"/>
      <c r="HNX5" s="19"/>
      <c r="HNY5" s="19"/>
      <c r="HNZ5" s="19"/>
      <c r="HOA5" s="19"/>
      <c r="HOB5" s="19"/>
      <c r="HOC5" s="19"/>
      <c r="HOD5" s="19"/>
      <c r="HOE5" s="19"/>
      <c r="HOF5" s="19"/>
      <c r="HOG5" s="19"/>
      <c r="HOH5" s="19"/>
      <c r="HOI5" s="19"/>
      <c r="HOJ5" s="19"/>
      <c r="HOK5" s="19"/>
      <c r="HOL5" s="19"/>
      <c r="HOM5" s="19"/>
      <c r="HON5" s="19"/>
      <c r="HOO5" s="19"/>
      <c r="HOP5" s="19"/>
      <c r="HOQ5" s="19"/>
      <c r="HOR5" s="19"/>
      <c r="HOS5" s="19"/>
      <c r="HOT5" s="19"/>
      <c r="HOU5" s="19"/>
      <c r="HOV5" s="19"/>
      <c r="HOW5" s="19"/>
      <c r="HOX5" s="19"/>
      <c r="HOY5" s="19"/>
      <c r="HOZ5" s="19"/>
      <c r="HPA5" s="19"/>
      <c r="HPB5" s="19"/>
      <c r="HPC5" s="19"/>
      <c r="HPD5" s="19"/>
      <c r="HPE5" s="19"/>
      <c r="HPF5" s="19"/>
      <c r="HPG5" s="19"/>
      <c r="HPH5" s="19"/>
      <c r="HPI5" s="19"/>
      <c r="HPJ5" s="19"/>
      <c r="HPK5" s="19"/>
      <c r="HPL5" s="19"/>
      <c r="HPM5" s="19"/>
      <c r="HPN5" s="19"/>
      <c r="HPO5" s="19"/>
      <c r="HPP5" s="19"/>
      <c r="HPQ5" s="19"/>
      <c r="HPR5" s="19"/>
      <c r="HPS5" s="19"/>
      <c r="HPT5" s="19"/>
      <c r="HPU5" s="19"/>
      <c r="HPV5" s="19"/>
      <c r="HPW5" s="19"/>
      <c r="HPX5" s="19"/>
      <c r="HPY5" s="19"/>
      <c r="HPZ5" s="19"/>
      <c r="HQA5" s="19"/>
      <c r="HQB5" s="19"/>
      <c r="HQC5" s="19"/>
      <c r="HQD5" s="19"/>
      <c r="HQE5" s="19"/>
      <c r="HQF5" s="19"/>
      <c r="HQG5" s="19"/>
      <c r="HQH5" s="19"/>
      <c r="HQI5" s="19"/>
      <c r="HQJ5" s="19"/>
      <c r="HQK5" s="19"/>
      <c r="HQL5" s="19"/>
      <c r="HQM5" s="19"/>
      <c r="HQN5" s="19"/>
      <c r="HQO5" s="19"/>
      <c r="HQP5" s="19"/>
      <c r="HQQ5" s="19"/>
      <c r="HQR5" s="19"/>
      <c r="HQS5" s="19"/>
      <c r="HQT5" s="19"/>
      <c r="HQU5" s="19"/>
      <c r="HQV5" s="19"/>
      <c r="HQW5" s="19"/>
      <c r="HQX5" s="19"/>
      <c r="HQY5" s="19"/>
      <c r="HQZ5" s="19"/>
      <c r="HRA5" s="19"/>
      <c r="HRB5" s="19"/>
      <c r="HRC5" s="19"/>
      <c r="HRD5" s="19"/>
      <c r="HRE5" s="19"/>
      <c r="HRF5" s="19"/>
      <c r="HRG5" s="19"/>
      <c r="HRH5" s="19"/>
      <c r="HRI5" s="19"/>
      <c r="HRJ5" s="19"/>
      <c r="HRK5" s="19"/>
      <c r="HRL5" s="19"/>
      <c r="HRM5" s="19"/>
      <c r="HRN5" s="19"/>
      <c r="HRO5" s="19"/>
      <c r="HRP5" s="19"/>
      <c r="HRQ5" s="19"/>
      <c r="HRR5" s="19"/>
      <c r="HRS5" s="19"/>
      <c r="HRT5" s="19"/>
      <c r="HRU5" s="19"/>
      <c r="HRV5" s="19"/>
      <c r="HRW5" s="19"/>
      <c r="HRX5" s="19"/>
      <c r="HRY5" s="19"/>
      <c r="HRZ5" s="19"/>
      <c r="HSA5" s="19"/>
      <c r="HSB5" s="19"/>
      <c r="HSC5" s="19"/>
      <c r="HSD5" s="19"/>
      <c r="HSE5" s="19"/>
      <c r="HSF5" s="19"/>
      <c r="HSG5" s="19"/>
      <c r="HSH5" s="19"/>
      <c r="HSI5" s="19"/>
      <c r="HSJ5" s="19"/>
      <c r="HSK5" s="19"/>
      <c r="HSL5" s="19"/>
      <c r="HSM5" s="19"/>
      <c r="HSN5" s="19"/>
      <c r="HSO5" s="19"/>
      <c r="HSP5" s="19"/>
      <c r="HSQ5" s="19"/>
      <c r="HSR5" s="19"/>
      <c r="HSS5" s="19"/>
      <c r="HST5" s="19"/>
      <c r="HSU5" s="19"/>
      <c r="HSV5" s="19"/>
      <c r="HSW5" s="19"/>
      <c r="HSX5" s="19"/>
      <c r="HSY5" s="19"/>
      <c r="HSZ5" s="19"/>
      <c r="HTA5" s="19"/>
      <c r="HTB5" s="19"/>
      <c r="HTC5" s="19"/>
      <c r="HTD5" s="19"/>
      <c r="HTE5" s="19"/>
      <c r="HTF5" s="19"/>
      <c r="HTG5" s="19"/>
      <c r="HTH5" s="19"/>
      <c r="HTI5" s="19"/>
      <c r="HTJ5" s="19"/>
      <c r="HTK5" s="19"/>
      <c r="HTL5" s="19"/>
      <c r="HTM5" s="19"/>
      <c r="HTN5" s="19"/>
      <c r="HTO5" s="19"/>
      <c r="HTP5" s="19"/>
      <c r="HTQ5" s="19"/>
      <c r="HTR5" s="19"/>
      <c r="HTS5" s="19"/>
      <c r="HTT5" s="19"/>
      <c r="HTU5" s="19"/>
      <c r="HTV5" s="19"/>
      <c r="HTW5" s="19"/>
      <c r="HTX5" s="19"/>
      <c r="HTY5" s="19"/>
      <c r="HTZ5" s="19"/>
      <c r="HUA5" s="19"/>
      <c r="HUB5" s="19"/>
      <c r="HUC5" s="19"/>
      <c r="HUD5" s="19"/>
      <c r="HUE5" s="19"/>
      <c r="HUF5" s="19"/>
      <c r="HUG5" s="19"/>
      <c r="HUH5" s="19"/>
      <c r="HUI5" s="19"/>
      <c r="HUJ5" s="19"/>
      <c r="HUK5" s="19"/>
      <c r="HUL5" s="19"/>
      <c r="HUM5" s="19"/>
      <c r="HUN5" s="19"/>
      <c r="HUO5" s="19"/>
      <c r="HUP5" s="19"/>
      <c r="HUQ5" s="19"/>
      <c r="HUR5" s="19"/>
      <c r="HUS5" s="19"/>
      <c r="HUT5" s="19"/>
      <c r="HUU5" s="19"/>
      <c r="HUV5" s="19"/>
      <c r="HUW5" s="19"/>
      <c r="HUX5" s="19"/>
      <c r="HUY5" s="19"/>
      <c r="HUZ5" s="19"/>
      <c r="HVA5" s="19"/>
      <c r="HVB5" s="19"/>
      <c r="HVC5" s="19"/>
      <c r="HVD5" s="19"/>
      <c r="HVE5" s="19"/>
      <c r="HVF5" s="19"/>
      <c r="HVG5" s="19"/>
      <c r="HVH5" s="19"/>
      <c r="HVI5" s="19"/>
      <c r="HVJ5" s="19"/>
      <c r="HVK5" s="19"/>
      <c r="HVL5" s="19"/>
      <c r="HVM5" s="19"/>
      <c r="HVN5" s="19"/>
      <c r="HVO5" s="19"/>
      <c r="HVP5" s="19"/>
      <c r="HVQ5" s="19"/>
      <c r="HVR5" s="19"/>
      <c r="HVS5" s="19"/>
      <c r="HVT5" s="19"/>
      <c r="HVU5" s="19"/>
      <c r="HVV5" s="19"/>
      <c r="HVW5" s="19"/>
      <c r="HVX5" s="19"/>
      <c r="HVY5" s="19"/>
      <c r="HVZ5" s="19"/>
      <c r="HWA5" s="19"/>
      <c r="HWB5" s="19"/>
      <c r="HWC5" s="19"/>
      <c r="HWD5" s="19"/>
      <c r="HWE5" s="19"/>
      <c r="HWF5" s="19"/>
      <c r="HWG5" s="19"/>
      <c r="HWH5" s="19"/>
      <c r="HWI5" s="19"/>
      <c r="HWJ5" s="19"/>
      <c r="HWK5" s="19"/>
      <c r="HWL5" s="19"/>
      <c r="HWM5" s="19"/>
      <c r="HWN5" s="19"/>
      <c r="HWO5" s="19"/>
      <c r="HWP5" s="19"/>
      <c r="HWQ5" s="19"/>
      <c r="HWR5" s="19"/>
      <c r="HWS5" s="19"/>
      <c r="HWT5" s="19"/>
      <c r="HWU5" s="19"/>
      <c r="HWV5" s="19"/>
      <c r="HWW5" s="19"/>
      <c r="HWX5" s="19"/>
      <c r="HWY5" s="19"/>
      <c r="HWZ5" s="19"/>
      <c r="HXA5" s="19"/>
      <c r="HXB5" s="19"/>
      <c r="HXC5" s="19"/>
      <c r="HXD5" s="19"/>
      <c r="HXE5" s="19"/>
      <c r="HXF5" s="19"/>
      <c r="HXG5" s="19"/>
      <c r="HXH5" s="19"/>
      <c r="HXI5" s="19"/>
      <c r="HXJ5" s="19"/>
      <c r="HXK5" s="19"/>
      <c r="HXL5" s="19"/>
      <c r="HXM5" s="19"/>
      <c r="HXN5" s="19"/>
      <c r="HXO5" s="19"/>
      <c r="HXP5" s="19"/>
      <c r="HXQ5" s="19"/>
      <c r="HXR5" s="19"/>
      <c r="HXS5" s="19"/>
      <c r="HXT5" s="19"/>
      <c r="HXU5" s="19"/>
      <c r="HXV5" s="19"/>
      <c r="HXW5" s="19"/>
      <c r="HXX5" s="19"/>
      <c r="HXY5" s="19"/>
      <c r="HXZ5" s="19"/>
      <c r="HYA5" s="19"/>
      <c r="HYB5" s="19"/>
      <c r="HYC5" s="19"/>
      <c r="HYD5" s="19"/>
      <c r="HYE5" s="19"/>
      <c r="HYF5" s="19"/>
      <c r="HYG5" s="19"/>
      <c r="HYH5" s="19"/>
      <c r="HYI5" s="19"/>
      <c r="HYJ5" s="19"/>
      <c r="HYK5" s="19"/>
      <c r="HYL5" s="19"/>
      <c r="HYM5" s="19"/>
      <c r="HYN5" s="19"/>
      <c r="HYO5" s="19"/>
      <c r="HYP5" s="19"/>
      <c r="HYQ5" s="19"/>
      <c r="HYR5" s="19"/>
      <c r="HYS5" s="19"/>
      <c r="HYT5" s="19"/>
      <c r="HYU5" s="19"/>
      <c r="HYV5" s="19"/>
      <c r="HYW5" s="19"/>
      <c r="HYX5" s="19"/>
      <c r="HYY5" s="19"/>
      <c r="HYZ5" s="19"/>
      <c r="HZA5" s="19"/>
      <c r="HZB5" s="19"/>
      <c r="HZC5" s="19"/>
      <c r="HZD5" s="19"/>
      <c r="HZE5" s="19"/>
      <c r="HZF5" s="19"/>
      <c r="HZG5" s="19"/>
      <c r="HZH5" s="19"/>
      <c r="HZI5" s="19"/>
      <c r="HZJ5" s="19"/>
      <c r="HZK5" s="19"/>
      <c r="HZL5" s="19"/>
      <c r="HZM5" s="19"/>
      <c r="HZN5" s="19"/>
      <c r="HZO5" s="19"/>
      <c r="HZP5" s="19"/>
      <c r="HZQ5" s="19"/>
      <c r="HZR5" s="19"/>
      <c r="HZS5" s="19"/>
      <c r="HZT5" s="19"/>
      <c r="HZU5" s="19"/>
      <c r="HZV5" s="19"/>
      <c r="HZW5" s="19"/>
      <c r="HZX5" s="19"/>
      <c r="HZY5" s="19"/>
      <c r="HZZ5" s="19"/>
      <c r="IAA5" s="19"/>
      <c r="IAB5" s="19"/>
      <c r="IAC5" s="19"/>
      <c r="IAD5" s="19"/>
      <c r="IAE5" s="19"/>
      <c r="IAF5" s="19"/>
      <c r="IAG5" s="19"/>
      <c r="IAH5" s="19"/>
      <c r="IAI5" s="19"/>
      <c r="IAJ5" s="19"/>
      <c r="IAK5" s="19"/>
      <c r="IAL5" s="19"/>
      <c r="IAM5" s="19"/>
      <c r="IAN5" s="19"/>
      <c r="IAO5" s="19"/>
      <c r="IAP5" s="19"/>
      <c r="IAQ5" s="19"/>
      <c r="IAR5" s="19"/>
      <c r="IAS5" s="19"/>
      <c r="IAT5" s="19"/>
      <c r="IAU5" s="19"/>
      <c r="IAV5" s="19"/>
      <c r="IAW5" s="19"/>
      <c r="IAX5" s="19"/>
      <c r="IAY5" s="19"/>
      <c r="IAZ5" s="19"/>
      <c r="IBA5" s="19"/>
      <c r="IBB5" s="19"/>
      <c r="IBC5" s="19"/>
      <c r="IBD5" s="19"/>
      <c r="IBE5" s="19"/>
      <c r="IBF5" s="19"/>
      <c r="IBG5" s="19"/>
      <c r="IBH5" s="19"/>
      <c r="IBI5" s="19"/>
      <c r="IBJ5" s="19"/>
      <c r="IBK5" s="19"/>
      <c r="IBL5" s="19"/>
      <c r="IBM5" s="19"/>
      <c r="IBN5" s="19"/>
      <c r="IBO5" s="19"/>
      <c r="IBP5" s="19"/>
      <c r="IBQ5" s="19"/>
      <c r="IBR5" s="19"/>
      <c r="IBS5" s="19"/>
      <c r="IBT5" s="19"/>
      <c r="IBU5" s="19"/>
      <c r="IBV5" s="19"/>
      <c r="IBW5" s="19"/>
      <c r="IBX5" s="19"/>
      <c r="IBY5" s="19"/>
      <c r="IBZ5" s="19"/>
      <c r="ICA5" s="19"/>
      <c r="ICB5" s="19"/>
      <c r="ICC5" s="19"/>
      <c r="ICD5" s="19"/>
      <c r="ICE5" s="19"/>
      <c r="ICF5" s="19"/>
      <c r="ICG5" s="19"/>
      <c r="ICH5" s="19"/>
      <c r="ICI5" s="19"/>
      <c r="ICJ5" s="19"/>
      <c r="ICK5" s="19"/>
      <c r="ICL5" s="19"/>
      <c r="ICM5" s="19"/>
      <c r="ICN5" s="19"/>
      <c r="ICO5" s="19"/>
      <c r="ICP5" s="19"/>
      <c r="ICQ5" s="19"/>
      <c r="ICR5" s="19"/>
      <c r="ICS5" s="19"/>
      <c r="ICT5" s="19"/>
      <c r="ICU5" s="19"/>
      <c r="ICV5" s="19"/>
      <c r="ICW5" s="19"/>
      <c r="ICX5" s="19"/>
      <c r="ICY5" s="19"/>
      <c r="ICZ5" s="19"/>
      <c r="IDA5" s="19"/>
      <c r="IDB5" s="19"/>
      <c r="IDC5" s="19"/>
      <c r="IDD5" s="19"/>
      <c r="IDE5" s="19"/>
      <c r="IDF5" s="19"/>
      <c r="IDG5" s="19"/>
      <c r="IDH5" s="19"/>
      <c r="IDI5" s="19"/>
      <c r="IDJ5" s="19"/>
      <c r="IDK5" s="19"/>
      <c r="IDL5" s="19"/>
      <c r="IDM5" s="19"/>
      <c r="IDN5" s="19"/>
      <c r="IDO5" s="19"/>
      <c r="IDP5" s="19"/>
      <c r="IDQ5" s="19"/>
      <c r="IDR5" s="19"/>
      <c r="IDS5" s="19"/>
      <c r="IDT5" s="19"/>
      <c r="IDU5" s="19"/>
      <c r="IDV5" s="19"/>
      <c r="IDW5" s="19"/>
      <c r="IDX5" s="19"/>
      <c r="IDY5" s="19"/>
      <c r="IDZ5" s="19"/>
      <c r="IEA5" s="19"/>
      <c r="IEB5" s="19"/>
      <c r="IEC5" s="19"/>
      <c r="IED5" s="19"/>
      <c r="IEE5" s="19"/>
      <c r="IEF5" s="19"/>
      <c r="IEG5" s="19"/>
      <c r="IEH5" s="19"/>
      <c r="IEI5" s="19"/>
      <c r="IEJ5" s="19"/>
      <c r="IEK5" s="19"/>
      <c r="IEL5" s="19"/>
      <c r="IEM5" s="19"/>
      <c r="IEN5" s="19"/>
      <c r="IEO5" s="19"/>
      <c r="IEP5" s="19"/>
      <c r="IEQ5" s="19"/>
      <c r="IER5" s="19"/>
      <c r="IES5" s="19"/>
      <c r="IET5" s="19"/>
      <c r="IEU5" s="19"/>
      <c r="IEV5" s="19"/>
      <c r="IEW5" s="19"/>
      <c r="IEX5" s="19"/>
      <c r="IEY5" s="19"/>
      <c r="IEZ5" s="19"/>
      <c r="IFA5" s="19"/>
      <c r="IFB5" s="19"/>
      <c r="IFC5" s="19"/>
      <c r="IFD5" s="19"/>
      <c r="IFE5" s="19"/>
      <c r="IFF5" s="19"/>
      <c r="IFG5" s="19"/>
      <c r="IFH5" s="19"/>
      <c r="IFI5" s="19"/>
      <c r="IFJ5" s="19"/>
      <c r="IFK5" s="19"/>
      <c r="IFL5" s="19"/>
      <c r="IFM5" s="19"/>
      <c r="IFN5" s="19"/>
      <c r="IFO5" s="19"/>
      <c r="IFP5" s="19"/>
      <c r="IFQ5" s="19"/>
      <c r="IFR5" s="19"/>
      <c r="IFS5" s="19"/>
      <c r="IFT5" s="19"/>
      <c r="IFU5" s="19"/>
      <c r="IFV5" s="19"/>
      <c r="IFW5" s="19"/>
      <c r="IFX5" s="19"/>
      <c r="IFY5" s="19"/>
      <c r="IFZ5" s="19"/>
      <c r="IGA5" s="19"/>
      <c r="IGB5" s="19"/>
      <c r="IGC5" s="19"/>
      <c r="IGD5" s="19"/>
      <c r="IGE5" s="19"/>
      <c r="IGF5" s="19"/>
      <c r="IGG5" s="19"/>
      <c r="IGH5" s="19"/>
      <c r="IGI5" s="19"/>
      <c r="IGJ5" s="19"/>
      <c r="IGK5" s="19"/>
      <c r="IGL5" s="19"/>
      <c r="IGM5" s="19"/>
      <c r="IGN5" s="19"/>
      <c r="IGO5" s="19"/>
      <c r="IGP5" s="19"/>
      <c r="IGQ5" s="19"/>
      <c r="IGR5" s="19"/>
      <c r="IGS5" s="19"/>
      <c r="IGT5" s="19"/>
      <c r="IGU5" s="19"/>
      <c r="IGV5" s="19"/>
      <c r="IGW5" s="19"/>
      <c r="IGX5" s="19"/>
      <c r="IGY5" s="19"/>
      <c r="IGZ5" s="19"/>
      <c r="IHA5" s="19"/>
      <c r="IHB5" s="19"/>
      <c r="IHC5" s="19"/>
      <c r="IHD5" s="19"/>
      <c r="IHE5" s="19"/>
      <c r="IHF5" s="19"/>
      <c r="IHG5" s="19"/>
      <c r="IHH5" s="19"/>
      <c r="IHI5" s="19"/>
      <c r="IHJ5" s="19"/>
      <c r="IHK5" s="19"/>
      <c r="IHL5" s="19"/>
      <c r="IHM5" s="19"/>
      <c r="IHN5" s="19"/>
      <c r="IHO5" s="19"/>
      <c r="IHP5" s="19"/>
      <c r="IHQ5" s="19"/>
      <c r="IHR5" s="19"/>
      <c r="IHS5" s="19"/>
      <c r="IHT5" s="19"/>
      <c r="IHU5" s="19"/>
      <c r="IHV5" s="19"/>
      <c r="IHW5" s="19"/>
      <c r="IHX5" s="19"/>
      <c r="IHY5" s="19"/>
      <c r="IHZ5" s="19"/>
      <c r="IIA5" s="19"/>
      <c r="IIB5" s="19"/>
      <c r="IIC5" s="19"/>
      <c r="IID5" s="19"/>
      <c r="IIE5" s="19"/>
      <c r="IIF5" s="19"/>
      <c r="IIG5" s="19"/>
      <c r="IIH5" s="19"/>
      <c r="III5" s="19"/>
      <c r="IIJ5" s="19"/>
      <c r="IIK5" s="19"/>
      <c r="IIL5" s="19"/>
      <c r="IIM5" s="19"/>
      <c r="IIN5" s="19"/>
      <c r="IIO5" s="19"/>
      <c r="IIP5" s="19"/>
      <c r="IIQ5" s="19"/>
      <c r="IIR5" s="19"/>
      <c r="IIS5" s="19"/>
      <c r="IIT5" s="19"/>
      <c r="IIU5" s="19"/>
      <c r="IIV5" s="19"/>
      <c r="IIW5" s="19"/>
      <c r="IIX5" s="19"/>
      <c r="IIY5" s="19"/>
      <c r="IIZ5" s="19"/>
      <c r="IJA5" s="19"/>
      <c r="IJB5" s="19"/>
      <c r="IJC5" s="19"/>
      <c r="IJD5" s="19"/>
      <c r="IJE5" s="19"/>
      <c r="IJF5" s="19"/>
      <c r="IJG5" s="19"/>
      <c r="IJH5" s="19"/>
      <c r="IJI5" s="19"/>
      <c r="IJJ5" s="19"/>
      <c r="IJK5" s="19"/>
      <c r="IJL5" s="19"/>
      <c r="IJM5" s="19"/>
      <c r="IJN5" s="19"/>
      <c r="IJO5" s="19"/>
      <c r="IJP5" s="19"/>
      <c r="IJQ5" s="19"/>
      <c r="IJR5" s="19"/>
      <c r="IJS5" s="19"/>
      <c r="IJT5" s="19"/>
      <c r="IJU5" s="19"/>
      <c r="IJV5" s="19"/>
      <c r="IJW5" s="19"/>
      <c r="IJX5" s="19"/>
      <c r="IJY5" s="19"/>
      <c r="IJZ5" s="19"/>
      <c r="IKA5" s="19"/>
      <c r="IKB5" s="19"/>
      <c r="IKC5" s="19"/>
      <c r="IKD5" s="19"/>
      <c r="IKE5" s="19"/>
      <c r="IKF5" s="19"/>
      <c r="IKG5" s="19"/>
      <c r="IKH5" s="19"/>
      <c r="IKI5" s="19"/>
      <c r="IKJ5" s="19"/>
      <c r="IKK5" s="19"/>
      <c r="IKL5" s="19"/>
      <c r="IKM5" s="19"/>
      <c r="IKN5" s="19"/>
      <c r="IKO5" s="19"/>
      <c r="IKP5" s="19"/>
      <c r="IKQ5" s="19"/>
      <c r="IKR5" s="19"/>
      <c r="IKS5" s="19"/>
      <c r="IKT5" s="19"/>
      <c r="IKU5" s="19"/>
      <c r="IKV5" s="19"/>
      <c r="IKW5" s="19"/>
      <c r="IKX5" s="19"/>
      <c r="IKY5" s="19"/>
      <c r="IKZ5" s="19"/>
      <c r="ILA5" s="19"/>
      <c r="ILB5" s="19"/>
      <c r="ILC5" s="19"/>
      <c r="ILD5" s="19"/>
      <c r="ILE5" s="19"/>
      <c r="ILF5" s="19"/>
      <c r="ILG5" s="19"/>
      <c r="ILH5" s="19"/>
      <c r="ILI5" s="19"/>
      <c r="ILJ5" s="19"/>
      <c r="ILK5" s="19"/>
      <c r="ILL5" s="19"/>
      <c r="ILM5" s="19"/>
      <c r="ILN5" s="19"/>
      <c r="ILO5" s="19"/>
      <c r="ILP5" s="19"/>
      <c r="ILQ5" s="19"/>
      <c r="ILR5" s="19"/>
      <c r="ILS5" s="19"/>
      <c r="ILT5" s="19"/>
      <c r="ILU5" s="19"/>
      <c r="ILV5" s="19"/>
      <c r="ILW5" s="19"/>
      <c r="ILX5" s="19"/>
      <c r="ILY5" s="19"/>
      <c r="ILZ5" s="19"/>
      <c r="IMA5" s="19"/>
      <c r="IMB5" s="19"/>
      <c r="IMC5" s="19"/>
      <c r="IMD5" s="19"/>
      <c r="IME5" s="19"/>
      <c r="IMF5" s="19"/>
      <c r="IMG5" s="19"/>
      <c r="IMH5" s="19"/>
      <c r="IMI5" s="19"/>
      <c r="IMJ5" s="19"/>
      <c r="IMK5" s="19"/>
      <c r="IML5" s="19"/>
      <c r="IMM5" s="19"/>
      <c r="IMN5" s="19"/>
      <c r="IMO5" s="19"/>
      <c r="IMP5" s="19"/>
      <c r="IMQ5" s="19"/>
      <c r="IMR5" s="19"/>
      <c r="IMS5" s="19"/>
      <c r="IMT5" s="19"/>
      <c r="IMU5" s="19"/>
      <c r="IMV5" s="19"/>
      <c r="IMW5" s="19"/>
      <c r="IMX5" s="19"/>
      <c r="IMY5" s="19"/>
      <c r="IMZ5" s="19"/>
      <c r="INA5" s="19"/>
      <c r="INB5" s="19"/>
      <c r="INC5" s="19"/>
      <c r="IND5" s="19"/>
      <c r="INE5" s="19"/>
      <c r="INF5" s="19"/>
      <c r="ING5" s="19"/>
      <c r="INH5" s="19"/>
      <c r="INI5" s="19"/>
      <c r="INJ5" s="19"/>
      <c r="INK5" s="19"/>
      <c r="INL5" s="19"/>
      <c r="INM5" s="19"/>
      <c r="INN5" s="19"/>
      <c r="INO5" s="19"/>
      <c r="INP5" s="19"/>
      <c r="INQ5" s="19"/>
      <c r="INR5" s="19"/>
      <c r="INS5" s="19"/>
      <c r="INT5" s="19"/>
      <c r="INU5" s="19"/>
      <c r="INV5" s="19"/>
      <c r="INW5" s="19"/>
      <c r="INX5" s="19"/>
      <c r="INY5" s="19"/>
      <c r="INZ5" s="19"/>
      <c r="IOA5" s="19"/>
      <c r="IOB5" s="19"/>
      <c r="IOC5" s="19"/>
      <c r="IOD5" s="19"/>
      <c r="IOE5" s="19"/>
      <c r="IOF5" s="19"/>
      <c r="IOG5" s="19"/>
      <c r="IOH5" s="19"/>
      <c r="IOI5" s="19"/>
      <c r="IOJ5" s="19"/>
      <c r="IOK5" s="19"/>
      <c r="IOL5" s="19"/>
      <c r="IOM5" s="19"/>
      <c r="ION5" s="19"/>
      <c r="IOO5" s="19"/>
      <c r="IOP5" s="19"/>
      <c r="IOQ5" s="19"/>
      <c r="IOR5" s="19"/>
      <c r="IOS5" s="19"/>
      <c r="IOT5" s="19"/>
      <c r="IOU5" s="19"/>
      <c r="IOV5" s="19"/>
      <c r="IOW5" s="19"/>
      <c r="IOX5" s="19"/>
      <c r="IOY5" s="19"/>
      <c r="IOZ5" s="19"/>
      <c r="IPA5" s="19"/>
      <c r="IPB5" s="19"/>
      <c r="IPC5" s="19"/>
      <c r="IPD5" s="19"/>
      <c r="IPE5" s="19"/>
      <c r="IPF5" s="19"/>
      <c r="IPG5" s="19"/>
      <c r="IPH5" s="19"/>
      <c r="IPI5" s="19"/>
      <c r="IPJ5" s="19"/>
      <c r="IPK5" s="19"/>
      <c r="IPL5" s="19"/>
      <c r="IPM5" s="19"/>
      <c r="IPN5" s="19"/>
      <c r="IPO5" s="19"/>
      <c r="IPP5" s="19"/>
      <c r="IPQ5" s="19"/>
      <c r="IPR5" s="19"/>
      <c r="IPS5" s="19"/>
      <c r="IPT5" s="19"/>
      <c r="IPU5" s="19"/>
      <c r="IPV5" s="19"/>
      <c r="IPW5" s="19"/>
      <c r="IPX5" s="19"/>
      <c r="IPY5" s="19"/>
      <c r="IPZ5" s="19"/>
      <c r="IQA5" s="19"/>
      <c r="IQB5" s="19"/>
      <c r="IQC5" s="19"/>
      <c r="IQD5" s="19"/>
      <c r="IQE5" s="19"/>
      <c r="IQF5" s="19"/>
      <c r="IQG5" s="19"/>
      <c r="IQH5" s="19"/>
      <c r="IQI5" s="19"/>
      <c r="IQJ5" s="19"/>
      <c r="IQK5" s="19"/>
      <c r="IQL5" s="19"/>
      <c r="IQM5" s="19"/>
      <c r="IQN5" s="19"/>
      <c r="IQO5" s="19"/>
      <c r="IQP5" s="19"/>
      <c r="IQQ5" s="19"/>
      <c r="IQR5" s="19"/>
      <c r="IQS5" s="19"/>
      <c r="IQT5" s="19"/>
      <c r="IQU5" s="19"/>
      <c r="IQV5" s="19"/>
      <c r="IQW5" s="19"/>
      <c r="IQX5" s="19"/>
      <c r="IQY5" s="19"/>
      <c r="IQZ5" s="19"/>
      <c r="IRA5" s="19"/>
      <c r="IRB5" s="19"/>
      <c r="IRC5" s="19"/>
      <c r="IRD5" s="19"/>
      <c r="IRE5" s="19"/>
      <c r="IRF5" s="19"/>
      <c r="IRG5" s="19"/>
      <c r="IRH5" s="19"/>
      <c r="IRI5" s="19"/>
      <c r="IRJ5" s="19"/>
      <c r="IRK5" s="19"/>
      <c r="IRL5" s="19"/>
      <c r="IRM5" s="19"/>
      <c r="IRN5" s="19"/>
      <c r="IRO5" s="19"/>
      <c r="IRP5" s="19"/>
      <c r="IRQ5" s="19"/>
      <c r="IRR5" s="19"/>
      <c r="IRS5" s="19"/>
      <c r="IRT5" s="19"/>
      <c r="IRU5" s="19"/>
      <c r="IRV5" s="19"/>
      <c r="IRW5" s="19"/>
      <c r="IRX5" s="19"/>
      <c r="IRY5" s="19"/>
      <c r="IRZ5" s="19"/>
      <c r="ISA5" s="19"/>
      <c r="ISB5" s="19"/>
      <c r="ISC5" s="19"/>
      <c r="ISD5" s="19"/>
      <c r="ISE5" s="19"/>
      <c r="ISF5" s="19"/>
      <c r="ISG5" s="19"/>
      <c r="ISH5" s="19"/>
      <c r="ISI5" s="19"/>
      <c r="ISJ5" s="19"/>
      <c r="ISK5" s="19"/>
      <c r="ISL5" s="19"/>
      <c r="ISM5" s="19"/>
      <c r="ISN5" s="19"/>
      <c r="ISO5" s="19"/>
      <c r="ISP5" s="19"/>
      <c r="ISQ5" s="19"/>
      <c r="ISR5" s="19"/>
      <c r="ISS5" s="19"/>
      <c r="IST5" s="19"/>
      <c r="ISU5" s="19"/>
      <c r="ISV5" s="19"/>
      <c r="ISW5" s="19"/>
      <c r="ISX5" s="19"/>
      <c r="ISY5" s="19"/>
      <c r="ISZ5" s="19"/>
      <c r="ITA5" s="19"/>
      <c r="ITB5" s="19"/>
      <c r="ITC5" s="19"/>
      <c r="ITD5" s="19"/>
      <c r="ITE5" s="19"/>
      <c r="ITF5" s="19"/>
      <c r="ITG5" s="19"/>
      <c r="ITH5" s="19"/>
      <c r="ITI5" s="19"/>
      <c r="ITJ5" s="19"/>
      <c r="ITK5" s="19"/>
      <c r="ITL5" s="19"/>
      <c r="ITM5" s="19"/>
      <c r="ITN5" s="19"/>
      <c r="ITO5" s="19"/>
      <c r="ITP5" s="19"/>
      <c r="ITQ5" s="19"/>
      <c r="ITR5" s="19"/>
      <c r="ITS5" s="19"/>
      <c r="ITT5" s="19"/>
      <c r="ITU5" s="19"/>
      <c r="ITV5" s="19"/>
      <c r="ITW5" s="19"/>
      <c r="ITX5" s="19"/>
      <c r="ITY5" s="19"/>
      <c r="ITZ5" s="19"/>
      <c r="IUA5" s="19"/>
      <c r="IUB5" s="19"/>
      <c r="IUC5" s="19"/>
      <c r="IUD5" s="19"/>
      <c r="IUE5" s="19"/>
      <c r="IUF5" s="19"/>
      <c r="IUG5" s="19"/>
      <c r="IUH5" s="19"/>
      <c r="IUI5" s="19"/>
      <c r="IUJ5" s="19"/>
      <c r="IUK5" s="19"/>
      <c r="IUL5" s="19"/>
      <c r="IUM5" s="19"/>
      <c r="IUN5" s="19"/>
      <c r="IUO5" s="19"/>
      <c r="IUP5" s="19"/>
      <c r="IUQ5" s="19"/>
      <c r="IUR5" s="19"/>
      <c r="IUS5" s="19"/>
      <c r="IUT5" s="19"/>
      <c r="IUU5" s="19"/>
      <c r="IUV5" s="19"/>
      <c r="IUW5" s="19"/>
      <c r="IUX5" s="19"/>
      <c r="IUY5" s="19"/>
      <c r="IUZ5" s="19"/>
      <c r="IVA5" s="19"/>
      <c r="IVB5" s="19"/>
      <c r="IVC5" s="19"/>
      <c r="IVD5" s="19"/>
      <c r="IVE5" s="19"/>
      <c r="IVF5" s="19"/>
      <c r="IVG5" s="19"/>
      <c r="IVH5" s="19"/>
      <c r="IVI5" s="19"/>
      <c r="IVJ5" s="19"/>
      <c r="IVK5" s="19"/>
      <c r="IVL5" s="19"/>
      <c r="IVM5" s="19"/>
      <c r="IVN5" s="19"/>
      <c r="IVO5" s="19"/>
      <c r="IVP5" s="19"/>
      <c r="IVQ5" s="19"/>
      <c r="IVR5" s="19"/>
      <c r="IVS5" s="19"/>
      <c r="IVT5" s="19"/>
      <c r="IVU5" s="19"/>
      <c r="IVV5" s="19"/>
      <c r="IVW5" s="19"/>
      <c r="IVX5" s="19"/>
      <c r="IVY5" s="19"/>
      <c r="IVZ5" s="19"/>
      <c r="IWA5" s="19"/>
      <c r="IWB5" s="19"/>
      <c r="IWC5" s="19"/>
      <c r="IWD5" s="19"/>
      <c r="IWE5" s="19"/>
      <c r="IWF5" s="19"/>
      <c r="IWG5" s="19"/>
      <c r="IWH5" s="19"/>
      <c r="IWI5" s="19"/>
      <c r="IWJ5" s="19"/>
      <c r="IWK5" s="19"/>
      <c r="IWL5" s="19"/>
      <c r="IWM5" s="19"/>
      <c r="IWN5" s="19"/>
      <c r="IWO5" s="19"/>
      <c r="IWP5" s="19"/>
      <c r="IWQ5" s="19"/>
      <c r="IWR5" s="19"/>
      <c r="IWS5" s="19"/>
      <c r="IWT5" s="19"/>
      <c r="IWU5" s="19"/>
      <c r="IWV5" s="19"/>
      <c r="IWW5" s="19"/>
      <c r="IWX5" s="19"/>
      <c r="IWY5" s="19"/>
      <c r="IWZ5" s="19"/>
      <c r="IXA5" s="19"/>
      <c r="IXB5" s="19"/>
      <c r="IXC5" s="19"/>
      <c r="IXD5" s="19"/>
      <c r="IXE5" s="19"/>
      <c r="IXF5" s="19"/>
      <c r="IXG5" s="19"/>
      <c r="IXH5" s="19"/>
      <c r="IXI5" s="19"/>
      <c r="IXJ5" s="19"/>
      <c r="IXK5" s="19"/>
      <c r="IXL5" s="19"/>
      <c r="IXM5" s="19"/>
      <c r="IXN5" s="19"/>
      <c r="IXO5" s="19"/>
      <c r="IXP5" s="19"/>
      <c r="IXQ5" s="19"/>
      <c r="IXR5" s="19"/>
      <c r="IXS5" s="19"/>
      <c r="IXT5" s="19"/>
      <c r="IXU5" s="19"/>
      <c r="IXV5" s="19"/>
      <c r="IXW5" s="19"/>
      <c r="IXX5" s="19"/>
      <c r="IXY5" s="19"/>
      <c r="IXZ5" s="19"/>
      <c r="IYA5" s="19"/>
      <c r="IYB5" s="19"/>
      <c r="IYC5" s="19"/>
      <c r="IYD5" s="19"/>
      <c r="IYE5" s="19"/>
      <c r="IYF5" s="19"/>
      <c r="IYG5" s="19"/>
      <c r="IYH5" s="19"/>
      <c r="IYI5" s="19"/>
      <c r="IYJ5" s="19"/>
      <c r="IYK5" s="19"/>
      <c r="IYL5" s="19"/>
      <c r="IYM5" s="19"/>
      <c r="IYN5" s="19"/>
      <c r="IYO5" s="19"/>
      <c r="IYP5" s="19"/>
      <c r="IYQ5" s="19"/>
      <c r="IYR5" s="19"/>
      <c r="IYS5" s="19"/>
      <c r="IYT5" s="19"/>
      <c r="IYU5" s="19"/>
      <c r="IYV5" s="19"/>
      <c r="IYW5" s="19"/>
      <c r="IYX5" s="19"/>
      <c r="IYY5" s="19"/>
      <c r="IYZ5" s="19"/>
      <c r="IZA5" s="19"/>
      <c r="IZB5" s="19"/>
      <c r="IZC5" s="19"/>
      <c r="IZD5" s="19"/>
      <c r="IZE5" s="19"/>
      <c r="IZF5" s="19"/>
      <c r="IZG5" s="19"/>
      <c r="IZH5" s="19"/>
      <c r="IZI5" s="19"/>
      <c r="IZJ5" s="19"/>
      <c r="IZK5" s="19"/>
      <c r="IZL5" s="19"/>
      <c r="IZM5" s="19"/>
      <c r="IZN5" s="19"/>
      <c r="IZO5" s="19"/>
      <c r="IZP5" s="19"/>
      <c r="IZQ5" s="19"/>
      <c r="IZR5" s="19"/>
      <c r="IZS5" s="19"/>
      <c r="IZT5" s="19"/>
      <c r="IZU5" s="19"/>
      <c r="IZV5" s="19"/>
      <c r="IZW5" s="19"/>
      <c r="IZX5" s="19"/>
      <c r="IZY5" s="19"/>
      <c r="IZZ5" s="19"/>
      <c r="JAA5" s="19"/>
      <c r="JAB5" s="19"/>
      <c r="JAC5" s="19"/>
      <c r="JAD5" s="19"/>
      <c r="JAE5" s="19"/>
      <c r="JAF5" s="19"/>
      <c r="JAG5" s="19"/>
      <c r="JAH5" s="19"/>
      <c r="JAI5" s="19"/>
      <c r="JAJ5" s="19"/>
      <c r="JAK5" s="19"/>
      <c r="JAL5" s="19"/>
      <c r="JAM5" s="19"/>
      <c r="JAN5" s="19"/>
      <c r="JAO5" s="19"/>
      <c r="JAP5" s="19"/>
      <c r="JAQ5" s="19"/>
      <c r="JAR5" s="19"/>
      <c r="JAS5" s="19"/>
      <c r="JAT5" s="19"/>
      <c r="JAU5" s="19"/>
      <c r="JAV5" s="19"/>
      <c r="JAW5" s="19"/>
      <c r="JAX5" s="19"/>
      <c r="JAY5" s="19"/>
      <c r="JAZ5" s="19"/>
      <c r="JBA5" s="19"/>
      <c r="JBB5" s="19"/>
      <c r="JBC5" s="19"/>
      <c r="JBD5" s="19"/>
      <c r="JBE5" s="19"/>
      <c r="JBF5" s="19"/>
      <c r="JBG5" s="19"/>
      <c r="JBH5" s="19"/>
      <c r="JBI5" s="19"/>
      <c r="JBJ5" s="19"/>
      <c r="JBK5" s="19"/>
      <c r="JBL5" s="19"/>
      <c r="JBM5" s="19"/>
      <c r="JBN5" s="19"/>
      <c r="JBO5" s="19"/>
      <c r="JBP5" s="19"/>
      <c r="JBQ5" s="19"/>
      <c r="JBR5" s="19"/>
      <c r="JBS5" s="19"/>
      <c r="JBT5" s="19"/>
      <c r="JBU5" s="19"/>
      <c r="JBV5" s="19"/>
      <c r="JBW5" s="19"/>
      <c r="JBX5" s="19"/>
      <c r="JBY5" s="19"/>
      <c r="JBZ5" s="19"/>
      <c r="JCA5" s="19"/>
      <c r="JCB5" s="19"/>
      <c r="JCC5" s="19"/>
      <c r="JCD5" s="19"/>
      <c r="JCE5" s="19"/>
      <c r="JCF5" s="19"/>
      <c r="JCG5" s="19"/>
      <c r="JCH5" s="19"/>
      <c r="JCI5" s="19"/>
      <c r="JCJ5" s="19"/>
      <c r="JCK5" s="19"/>
      <c r="JCL5" s="19"/>
      <c r="JCM5" s="19"/>
      <c r="JCN5" s="19"/>
      <c r="JCO5" s="19"/>
      <c r="JCP5" s="19"/>
      <c r="JCQ5" s="19"/>
      <c r="JCR5" s="19"/>
      <c r="JCS5" s="19"/>
      <c r="JCT5" s="19"/>
      <c r="JCU5" s="19"/>
      <c r="JCV5" s="19"/>
      <c r="JCW5" s="19"/>
      <c r="JCX5" s="19"/>
      <c r="JCY5" s="19"/>
      <c r="JCZ5" s="19"/>
      <c r="JDA5" s="19"/>
      <c r="JDB5" s="19"/>
      <c r="JDC5" s="19"/>
      <c r="JDD5" s="19"/>
      <c r="JDE5" s="19"/>
      <c r="JDF5" s="19"/>
      <c r="JDG5" s="19"/>
      <c r="JDH5" s="19"/>
      <c r="JDI5" s="19"/>
      <c r="JDJ5" s="19"/>
      <c r="JDK5" s="19"/>
      <c r="JDL5" s="19"/>
      <c r="JDM5" s="19"/>
      <c r="JDN5" s="19"/>
      <c r="JDO5" s="19"/>
      <c r="JDP5" s="19"/>
      <c r="JDQ5" s="19"/>
      <c r="JDR5" s="19"/>
      <c r="JDS5" s="19"/>
      <c r="JDT5" s="19"/>
      <c r="JDU5" s="19"/>
      <c r="JDV5" s="19"/>
      <c r="JDW5" s="19"/>
      <c r="JDX5" s="19"/>
      <c r="JDY5" s="19"/>
      <c r="JDZ5" s="19"/>
      <c r="JEA5" s="19"/>
      <c r="JEB5" s="19"/>
      <c r="JEC5" s="19"/>
      <c r="JED5" s="19"/>
      <c r="JEE5" s="19"/>
      <c r="JEF5" s="19"/>
      <c r="JEG5" s="19"/>
      <c r="JEH5" s="19"/>
      <c r="JEI5" s="19"/>
      <c r="JEJ5" s="19"/>
      <c r="JEK5" s="19"/>
      <c r="JEL5" s="19"/>
      <c r="JEM5" s="19"/>
      <c r="JEN5" s="19"/>
      <c r="JEO5" s="19"/>
      <c r="JEP5" s="19"/>
      <c r="JEQ5" s="19"/>
      <c r="JER5" s="19"/>
      <c r="JES5" s="19"/>
      <c r="JET5" s="19"/>
      <c r="JEU5" s="19"/>
      <c r="JEV5" s="19"/>
      <c r="JEW5" s="19"/>
      <c r="JEX5" s="19"/>
      <c r="JEY5" s="19"/>
      <c r="JEZ5" s="19"/>
      <c r="JFA5" s="19"/>
      <c r="JFB5" s="19"/>
      <c r="JFC5" s="19"/>
      <c r="JFD5" s="19"/>
      <c r="JFE5" s="19"/>
      <c r="JFF5" s="19"/>
      <c r="JFG5" s="19"/>
      <c r="JFH5" s="19"/>
      <c r="JFI5" s="19"/>
      <c r="JFJ5" s="19"/>
      <c r="JFK5" s="19"/>
      <c r="JFL5" s="19"/>
      <c r="JFM5" s="19"/>
      <c r="JFN5" s="19"/>
      <c r="JFO5" s="19"/>
      <c r="JFP5" s="19"/>
      <c r="JFQ5" s="19"/>
      <c r="JFR5" s="19"/>
      <c r="JFS5" s="19"/>
      <c r="JFT5" s="19"/>
      <c r="JFU5" s="19"/>
      <c r="JFV5" s="19"/>
      <c r="JFW5" s="19"/>
      <c r="JFX5" s="19"/>
      <c r="JFY5" s="19"/>
      <c r="JFZ5" s="19"/>
      <c r="JGA5" s="19"/>
      <c r="JGB5" s="19"/>
      <c r="JGC5" s="19"/>
      <c r="JGD5" s="19"/>
      <c r="JGE5" s="19"/>
      <c r="JGF5" s="19"/>
      <c r="JGG5" s="19"/>
      <c r="JGH5" s="19"/>
      <c r="JGI5" s="19"/>
      <c r="JGJ5" s="19"/>
      <c r="JGK5" s="19"/>
      <c r="JGL5" s="19"/>
      <c r="JGM5" s="19"/>
      <c r="JGN5" s="19"/>
      <c r="JGO5" s="19"/>
      <c r="JGP5" s="19"/>
      <c r="JGQ5" s="19"/>
      <c r="JGR5" s="19"/>
      <c r="JGS5" s="19"/>
      <c r="JGT5" s="19"/>
      <c r="JGU5" s="19"/>
      <c r="JGV5" s="19"/>
      <c r="JGW5" s="19"/>
      <c r="JGX5" s="19"/>
      <c r="JGY5" s="19"/>
      <c r="JGZ5" s="19"/>
      <c r="JHA5" s="19"/>
      <c r="JHB5" s="19"/>
      <c r="JHC5" s="19"/>
      <c r="JHD5" s="19"/>
      <c r="JHE5" s="19"/>
      <c r="JHF5" s="19"/>
      <c r="JHG5" s="19"/>
      <c r="JHH5" s="19"/>
      <c r="JHI5" s="19"/>
      <c r="JHJ5" s="19"/>
      <c r="JHK5" s="19"/>
      <c r="JHL5" s="19"/>
      <c r="JHM5" s="19"/>
      <c r="JHN5" s="19"/>
      <c r="JHO5" s="19"/>
      <c r="JHP5" s="19"/>
      <c r="JHQ5" s="19"/>
      <c r="JHR5" s="19"/>
      <c r="JHS5" s="19"/>
      <c r="JHT5" s="19"/>
      <c r="JHU5" s="19"/>
      <c r="JHV5" s="19"/>
      <c r="JHW5" s="19"/>
      <c r="JHX5" s="19"/>
      <c r="JHY5" s="19"/>
      <c r="JHZ5" s="19"/>
      <c r="JIA5" s="19"/>
      <c r="JIB5" s="19"/>
      <c r="JIC5" s="19"/>
      <c r="JID5" s="19"/>
      <c r="JIE5" s="19"/>
      <c r="JIF5" s="19"/>
      <c r="JIG5" s="19"/>
      <c r="JIH5" s="19"/>
      <c r="JII5" s="19"/>
      <c r="JIJ5" s="19"/>
      <c r="JIK5" s="19"/>
      <c r="JIL5" s="19"/>
      <c r="JIM5" s="19"/>
      <c r="JIN5" s="19"/>
      <c r="JIO5" s="19"/>
      <c r="JIP5" s="19"/>
      <c r="JIQ5" s="19"/>
      <c r="JIR5" s="19"/>
      <c r="JIS5" s="19"/>
      <c r="JIT5" s="19"/>
      <c r="JIU5" s="19"/>
      <c r="JIV5" s="19"/>
      <c r="JIW5" s="19"/>
      <c r="JIX5" s="19"/>
      <c r="JIY5" s="19"/>
      <c r="JIZ5" s="19"/>
      <c r="JJA5" s="19"/>
      <c r="JJB5" s="19"/>
      <c r="JJC5" s="19"/>
      <c r="JJD5" s="19"/>
      <c r="JJE5" s="19"/>
      <c r="JJF5" s="19"/>
      <c r="JJG5" s="19"/>
      <c r="JJH5" s="19"/>
      <c r="JJI5" s="19"/>
      <c r="JJJ5" s="19"/>
      <c r="JJK5" s="19"/>
      <c r="JJL5" s="19"/>
      <c r="JJM5" s="19"/>
      <c r="JJN5" s="19"/>
      <c r="JJO5" s="19"/>
      <c r="JJP5" s="19"/>
      <c r="JJQ5" s="19"/>
      <c r="JJR5" s="19"/>
      <c r="JJS5" s="19"/>
      <c r="JJT5" s="19"/>
      <c r="JJU5" s="19"/>
      <c r="JJV5" s="19"/>
      <c r="JJW5" s="19"/>
      <c r="JJX5" s="19"/>
      <c r="JJY5" s="19"/>
      <c r="JJZ5" s="19"/>
      <c r="JKA5" s="19"/>
      <c r="JKB5" s="19"/>
      <c r="JKC5" s="19"/>
      <c r="JKD5" s="19"/>
      <c r="JKE5" s="19"/>
      <c r="JKF5" s="19"/>
      <c r="JKG5" s="19"/>
      <c r="JKH5" s="19"/>
      <c r="JKI5" s="19"/>
      <c r="JKJ5" s="19"/>
      <c r="JKK5" s="19"/>
      <c r="JKL5" s="19"/>
      <c r="JKM5" s="19"/>
      <c r="JKN5" s="19"/>
      <c r="JKO5" s="19"/>
      <c r="JKP5" s="19"/>
      <c r="JKQ5" s="19"/>
      <c r="JKR5" s="19"/>
      <c r="JKS5" s="19"/>
      <c r="JKT5" s="19"/>
      <c r="JKU5" s="19"/>
      <c r="JKV5" s="19"/>
      <c r="JKW5" s="19"/>
      <c r="JKX5" s="19"/>
      <c r="JKY5" s="19"/>
      <c r="JKZ5" s="19"/>
      <c r="JLA5" s="19"/>
      <c r="JLB5" s="19"/>
      <c r="JLC5" s="19"/>
      <c r="JLD5" s="19"/>
      <c r="JLE5" s="19"/>
      <c r="JLF5" s="19"/>
      <c r="JLG5" s="19"/>
      <c r="JLH5" s="19"/>
      <c r="JLI5" s="19"/>
      <c r="JLJ5" s="19"/>
      <c r="JLK5" s="19"/>
      <c r="JLL5" s="19"/>
      <c r="JLM5" s="19"/>
      <c r="JLN5" s="19"/>
      <c r="JLO5" s="19"/>
      <c r="JLP5" s="19"/>
      <c r="JLQ5" s="19"/>
      <c r="JLR5" s="19"/>
      <c r="JLS5" s="19"/>
      <c r="JLT5" s="19"/>
      <c r="JLU5" s="19"/>
      <c r="JLV5" s="19"/>
      <c r="JLW5" s="19"/>
      <c r="JLX5" s="19"/>
      <c r="JLY5" s="19"/>
      <c r="JLZ5" s="19"/>
      <c r="JMA5" s="19"/>
      <c r="JMB5" s="19"/>
      <c r="JMC5" s="19"/>
      <c r="JMD5" s="19"/>
      <c r="JME5" s="19"/>
      <c r="JMF5" s="19"/>
      <c r="JMG5" s="19"/>
      <c r="JMH5" s="19"/>
      <c r="JMI5" s="19"/>
      <c r="JMJ5" s="19"/>
      <c r="JMK5" s="19"/>
      <c r="JML5" s="19"/>
      <c r="JMM5" s="19"/>
      <c r="JMN5" s="19"/>
      <c r="JMO5" s="19"/>
      <c r="JMP5" s="19"/>
      <c r="JMQ5" s="19"/>
      <c r="JMR5" s="19"/>
      <c r="JMS5" s="19"/>
      <c r="JMT5" s="19"/>
      <c r="JMU5" s="19"/>
      <c r="JMV5" s="19"/>
      <c r="JMW5" s="19"/>
      <c r="JMX5" s="19"/>
      <c r="JMY5" s="19"/>
      <c r="JMZ5" s="19"/>
      <c r="JNA5" s="19"/>
      <c r="JNB5" s="19"/>
      <c r="JNC5" s="19"/>
      <c r="JND5" s="19"/>
      <c r="JNE5" s="19"/>
      <c r="JNF5" s="19"/>
      <c r="JNG5" s="19"/>
      <c r="JNH5" s="19"/>
      <c r="JNI5" s="19"/>
      <c r="JNJ5" s="19"/>
      <c r="JNK5" s="19"/>
      <c r="JNL5" s="19"/>
      <c r="JNM5" s="19"/>
      <c r="JNN5" s="19"/>
      <c r="JNO5" s="19"/>
      <c r="JNP5" s="19"/>
      <c r="JNQ5" s="19"/>
      <c r="JNR5" s="19"/>
      <c r="JNS5" s="19"/>
      <c r="JNT5" s="19"/>
      <c r="JNU5" s="19"/>
      <c r="JNV5" s="19"/>
      <c r="JNW5" s="19"/>
      <c r="JNX5" s="19"/>
      <c r="JNY5" s="19"/>
      <c r="JNZ5" s="19"/>
      <c r="JOA5" s="19"/>
      <c r="JOB5" s="19"/>
      <c r="JOC5" s="19"/>
      <c r="JOD5" s="19"/>
      <c r="JOE5" s="19"/>
      <c r="JOF5" s="19"/>
      <c r="JOG5" s="19"/>
      <c r="JOH5" s="19"/>
      <c r="JOI5" s="19"/>
      <c r="JOJ5" s="19"/>
      <c r="JOK5" s="19"/>
      <c r="JOL5" s="19"/>
      <c r="JOM5" s="19"/>
      <c r="JON5" s="19"/>
      <c r="JOO5" s="19"/>
      <c r="JOP5" s="19"/>
      <c r="JOQ5" s="19"/>
      <c r="JOR5" s="19"/>
      <c r="JOS5" s="19"/>
      <c r="JOT5" s="19"/>
      <c r="JOU5" s="19"/>
      <c r="JOV5" s="19"/>
      <c r="JOW5" s="19"/>
      <c r="JOX5" s="19"/>
      <c r="JOY5" s="19"/>
      <c r="JOZ5" s="19"/>
      <c r="JPA5" s="19"/>
      <c r="JPB5" s="19"/>
      <c r="JPC5" s="19"/>
      <c r="JPD5" s="19"/>
      <c r="JPE5" s="19"/>
      <c r="JPF5" s="19"/>
      <c r="JPG5" s="19"/>
      <c r="JPH5" s="19"/>
      <c r="JPI5" s="19"/>
      <c r="JPJ5" s="19"/>
      <c r="JPK5" s="19"/>
      <c r="JPL5" s="19"/>
      <c r="JPM5" s="19"/>
      <c r="JPN5" s="19"/>
      <c r="JPO5" s="19"/>
      <c r="JPP5" s="19"/>
      <c r="JPQ5" s="19"/>
      <c r="JPR5" s="19"/>
      <c r="JPS5" s="19"/>
      <c r="JPT5" s="19"/>
      <c r="JPU5" s="19"/>
      <c r="JPV5" s="19"/>
      <c r="JPW5" s="19"/>
      <c r="JPX5" s="19"/>
      <c r="JPY5" s="19"/>
      <c r="JPZ5" s="19"/>
      <c r="JQA5" s="19"/>
      <c r="JQB5" s="19"/>
      <c r="JQC5" s="19"/>
      <c r="JQD5" s="19"/>
      <c r="JQE5" s="19"/>
      <c r="JQF5" s="19"/>
      <c r="JQG5" s="19"/>
      <c r="JQH5" s="19"/>
      <c r="JQI5" s="19"/>
      <c r="JQJ5" s="19"/>
      <c r="JQK5" s="19"/>
      <c r="JQL5" s="19"/>
      <c r="JQM5" s="19"/>
      <c r="JQN5" s="19"/>
      <c r="JQO5" s="19"/>
      <c r="JQP5" s="19"/>
      <c r="JQQ5" s="19"/>
      <c r="JQR5" s="19"/>
      <c r="JQS5" s="19"/>
      <c r="JQT5" s="19"/>
      <c r="JQU5" s="19"/>
      <c r="JQV5" s="19"/>
      <c r="JQW5" s="19"/>
      <c r="JQX5" s="19"/>
      <c r="JQY5" s="19"/>
      <c r="JQZ5" s="19"/>
      <c r="JRA5" s="19"/>
      <c r="JRB5" s="19"/>
      <c r="JRC5" s="19"/>
      <c r="JRD5" s="19"/>
      <c r="JRE5" s="19"/>
      <c r="JRF5" s="19"/>
      <c r="JRG5" s="19"/>
      <c r="JRH5" s="19"/>
      <c r="JRI5" s="19"/>
      <c r="JRJ5" s="19"/>
      <c r="JRK5" s="19"/>
      <c r="JRL5" s="19"/>
      <c r="JRM5" s="19"/>
      <c r="JRN5" s="19"/>
      <c r="JRO5" s="19"/>
      <c r="JRP5" s="19"/>
      <c r="JRQ5" s="19"/>
      <c r="JRR5" s="19"/>
      <c r="JRS5" s="19"/>
      <c r="JRT5" s="19"/>
      <c r="JRU5" s="19"/>
      <c r="JRV5" s="19"/>
      <c r="JRW5" s="19"/>
      <c r="JRX5" s="19"/>
      <c r="JRY5" s="19"/>
      <c r="JRZ5" s="19"/>
      <c r="JSA5" s="19"/>
      <c r="JSB5" s="19"/>
      <c r="JSC5" s="19"/>
      <c r="JSD5" s="19"/>
      <c r="JSE5" s="19"/>
      <c r="JSF5" s="19"/>
      <c r="JSG5" s="19"/>
      <c r="JSH5" s="19"/>
      <c r="JSI5" s="19"/>
      <c r="JSJ5" s="19"/>
      <c r="JSK5" s="19"/>
      <c r="JSL5" s="19"/>
      <c r="JSM5" s="19"/>
      <c r="JSN5" s="19"/>
      <c r="JSO5" s="19"/>
      <c r="JSP5" s="19"/>
      <c r="JSQ5" s="19"/>
      <c r="JSR5" s="19"/>
      <c r="JSS5" s="19"/>
      <c r="JST5" s="19"/>
      <c r="JSU5" s="19"/>
      <c r="JSV5" s="19"/>
      <c r="JSW5" s="19"/>
      <c r="JSX5" s="19"/>
      <c r="JSY5" s="19"/>
      <c r="JSZ5" s="19"/>
      <c r="JTA5" s="19"/>
      <c r="JTB5" s="19"/>
      <c r="JTC5" s="19"/>
      <c r="JTD5" s="19"/>
      <c r="JTE5" s="19"/>
      <c r="JTF5" s="19"/>
      <c r="JTG5" s="19"/>
      <c r="JTH5" s="19"/>
      <c r="JTI5" s="19"/>
      <c r="JTJ5" s="19"/>
      <c r="JTK5" s="19"/>
      <c r="JTL5" s="19"/>
      <c r="JTM5" s="19"/>
      <c r="JTN5" s="19"/>
      <c r="JTO5" s="19"/>
      <c r="JTP5" s="19"/>
      <c r="JTQ5" s="19"/>
      <c r="JTR5" s="19"/>
      <c r="JTS5" s="19"/>
      <c r="JTT5" s="19"/>
      <c r="JTU5" s="19"/>
      <c r="JTV5" s="19"/>
      <c r="JTW5" s="19"/>
      <c r="JTX5" s="19"/>
      <c r="JTY5" s="19"/>
      <c r="JTZ5" s="19"/>
      <c r="JUA5" s="19"/>
      <c r="JUB5" s="19"/>
      <c r="JUC5" s="19"/>
      <c r="JUD5" s="19"/>
      <c r="JUE5" s="19"/>
      <c r="JUF5" s="19"/>
      <c r="JUG5" s="19"/>
      <c r="JUH5" s="19"/>
      <c r="JUI5" s="19"/>
      <c r="JUJ5" s="19"/>
      <c r="JUK5" s="19"/>
      <c r="JUL5" s="19"/>
      <c r="JUM5" s="19"/>
      <c r="JUN5" s="19"/>
      <c r="JUO5" s="19"/>
      <c r="JUP5" s="19"/>
      <c r="JUQ5" s="19"/>
      <c r="JUR5" s="19"/>
      <c r="JUS5" s="19"/>
      <c r="JUT5" s="19"/>
      <c r="JUU5" s="19"/>
      <c r="JUV5" s="19"/>
      <c r="JUW5" s="19"/>
      <c r="JUX5" s="19"/>
      <c r="JUY5" s="19"/>
      <c r="JUZ5" s="19"/>
      <c r="JVA5" s="19"/>
      <c r="JVB5" s="19"/>
      <c r="JVC5" s="19"/>
      <c r="JVD5" s="19"/>
      <c r="JVE5" s="19"/>
      <c r="JVF5" s="19"/>
      <c r="JVG5" s="19"/>
      <c r="JVH5" s="19"/>
      <c r="JVI5" s="19"/>
      <c r="JVJ5" s="19"/>
      <c r="JVK5" s="19"/>
      <c r="JVL5" s="19"/>
      <c r="JVM5" s="19"/>
      <c r="JVN5" s="19"/>
      <c r="JVO5" s="19"/>
      <c r="JVP5" s="19"/>
      <c r="JVQ5" s="19"/>
      <c r="JVR5" s="19"/>
      <c r="JVS5" s="19"/>
      <c r="JVT5" s="19"/>
      <c r="JVU5" s="19"/>
      <c r="JVV5" s="19"/>
      <c r="JVW5" s="19"/>
      <c r="JVX5" s="19"/>
      <c r="JVY5" s="19"/>
      <c r="JVZ5" s="19"/>
      <c r="JWA5" s="19"/>
      <c r="JWB5" s="19"/>
      <c r="JWC5" s="19"/>
      <c r="JWD5" s="19"/>
      <c r="JWE5" s="19"/>
      <c r="JWF5" s="19"/>
      <c r="JWG5" s="19"/>
      <c r="JWH5" s="19"/>
      <c r="JWI5" s="19"/>
      <c r="JWJ5" s="19"/>
      <c r="JWK5" s="19"/>
      <c r="JWL5" s="19"/>
      <c r="JWM5" s="19"/>
      <c r="JWN5" s="19"/>
      <c r="JWO5" s="19"/>
      <c r="JWP5" s="19"/>
      <c r="JWQ5" s="19"/>
      <c r="JWR5" s="19"/>
      <c r="JWS5" s="19"/>
      <c r="JWT5" s="19"/>
      <c r="JWU5" s="19"/>
      <c r="JWV5" s="19"/>
      <c r="JWW5" s="19"/>
      <c r="JWX5" s="19"/>
      <c r="JWY5" s="19"/>
      <c r="JWZ5" s="19"/>
      <c r="JXA5" s="19"/>
      <c r="JXB5" s="19"/>
      <c r="JXC5" s="19"/>
      <c r="JXD5" s="19"/>
      <c r="JXE5" s="19"/>
      <c r="JXF5" s="19"/>
      <c r="JXG5" s="19"/>
      <c r="JXH5" s="19"/>
      <c r="JXI5" s="19"/>
      <c r="JXJ5" s="19"/>
      <c r="JXK5" s="19"/>
      <c r="JXL5" s="19"/>
      <c r="JXM5" s="19"/>
      <c r="JXN5" s="19"/>
      <c r="JXO5" s="19"/>
      <c r="JXP5" s="19"/>
      <c r="JXQ5" s="19"/>
      <c r="JXR5" s="19"/>
      <c r="JXS5" s="19"/>
      <c r="JXT5" s="19"/>
      <c r="JXU5" s="19"/>
      <c r="JXV5" s="19"/>
      <c r="JXW5" s="19"/>
      <c r="JXX5" s="19"/>
      <c r="JXY5" s="19"/>
      <c r="JXZ5" s="19"/>
      <c r="JYA5" s="19"/>
      <c r="JYB5" s="19"/>
      <c r="JYC5" s="19"/>
      <c r="JYD5" s="19"/>
      <c r="JYE5" s="19"/>
      <c r="JYF5" s="19"/>
      <c r="JYG5" s="19"/>
      <c r="JYH5" s="19"/>
      <c r="JYI5" s="19"/>
      <c r="JYJ5" s="19"/>
      <c r="JYK5" s="19"/>
      <c r="JYL5" s="19"/>
      <c r="JYM5" s="19"/>
      <c r="JYN5" s="19"/>
      <c r="JYO5" s="19"/>
      <c r="JYP5" s="19"/>
      <c r="JYQ5" s="19"/>
      <c r="JYR5" s="19"/>
      <c r="JYS5" s="19"/>
      <c r="JYT5" s="19"/>
      <c r="JYU5" s="19"/>
      <c r="JYV5" s="19"/>
      <c r="JYW5" s="19"/>
      <c r="JYX5" s="19"/>
      <c r="JYY5" s="19"/>
      <c r="JYZ5" s="19"/>
      <c r="JZA5" s="19"/>
      <c r="JZB5" s="19"/>
      <c r="JZC5" s="19"/>
      <c r="JZD5" s="19"/>
      <c r="JZE5" s="19"/>
      <c r="JZF5" s="19"/>
      <c r="JZG5" s="19"/>
      <c r="JZH5" s="19"/>
      <c r="JZI5" s="19"/>
      <c r="JZJ5" s="19"/>
      <c r="JZK5" s="19"/>
      <c r="JZL5" s="19"/>
      <c r="JZM5" s="19"/>
      <c r="JZN5" s="19"/>
      <c r="JZO5" s="19"/>
      <c r="JZP5" s="19"/>
      <c r="JZQ5" s="19"/>
      <c r="JZR5" s="19"/>
      <c r="JZS5" s="19"/>
      <c r="JZT5" s="19"/>
      <c r="JZU5" s="19"/>
      <c r="JZV5" s="19"/>
      <c r="JZW5" s="19"/>
      <c r="JZX5" s="19"/>
      <c r="JZY5" s="19"/>
      <c r="JZZ5" s="19"/>
      <c r="KAA5" s="19"/>
      <c r="KAB5" s="19"/>
      <c r="KAC5" s="19"/>
      <c r="KAD5" s="19"/>
      <c r="KAE5" s="19"/>
      <c r="KAF5" s="19"/>
      <c r="KAG5" s="19"/>
      <c r="KAH5" s="19"/>
      <c r="KAI5" s="19"/>
      <c r="KAJ5" s="19"/>
      <c r="KAK5" s="19"/>
      <c r="KAL5" s="19"/>
      <c r="KAM5" s="19"/>
      <c r="KAN5" s="19"/>
      <c r="KAO5" s="19"/>
      <c r="KAP5" s="19"/>
      <c r="KAQ5" s="19"/>
      <c r="KAR5" s="19"/>
      <c r="KAS5" s="19"/>
      <c r="KAT5" s="19"/>
      <c r="KAU5" s="19"/>
      <c r="KAV5" s="19"/>
      <c r="KAW5" s="19"/>
      <c r="KAX5" s="19"/>
      <c r="KAY5" s="19"/>
      <c r="KAZ5" s="19"/>
      <c r="KBA5" s="19"/>
      <c r="KBB5" s="19"/>
      <c r="KBC5" s="19"/>
      <c r="KBD5" s="19"/>
      <c r="KBE5" s="19"/>
      <c r="KBF5" s="19"/>
      <c r="KBG5" s="19"/>
      <c r="KBH5" s="19"/>
      <c r="KBI5" s="19"/>
      <c r="KBJ5" s="19"/>
      <c r="KBK5" s="19"/>
      <c r="KBL5" s="19"/>
      <c r="KBM5" s="19"/>
      <c r="KBN5" s="19"/>
      <c r="KBO5" s="19"/>
      <c r="KBP5" s="19"/>
      <c r="KBQ5" s="19"/>
      <c r="KBR5" s="19"/>
      <c r="KBS5" s="19"/>
      <c r="KBT5" s="19"/>
      <c r="KBU5" s="19"/>
      <c r="KBV5" s="19"/>
      <c r="KBW5" s="19"/>
      <c r="KBX5" s="19"/>
      <c r="KBY5" s="19"/>
      <c r="KBZ5" s="19"/>
      <c r="KCA5" s="19"/>
      <c r="KCB5" s="19"/>
      <c r="KCC5" s="19"/>
      <c r="KCD5" s="19"/>
      <c r="KCE5" s="19"/>
      <c r="KCF5" s="19"/>
      <c r="KCG5" s="19"/>
      <c r="KCH5" s="19"/>
      <c r="KCI5" s="19"/>
      <c r="KCJ5" s="19"/>
      <c r="KCK5" s="19"/>
      <c r="KCL5" s="19"/>
      <c r="KCM5" s="19"/>
      <c r="KCN5" s="19"/>
      <c r="KCO5" s="19"/>
      <c r="KCP5" s="19"/>
      <c r="KCQ5" s="19"/>
      <c r="KCR5" s="19"/>
      <c r="KCS5" s="19"/>
      <c r="KCT5" s="19"/>
      <c r="KCU5" s="19"/>
      <c r="KCV5" s="19"/>
      <c r="KCW5" s="19"/>
      <c r="KCX5" s="19"/>
      <c r="KCY5" s="19"/>
      <c r="KCZ5" s="19"/>
      <c r="KDA5" s="19"/>
      <c r="KDB5" s="19"/>
      <c r="KDC5" s="19"/>
      <c r="KDD5" s="19"/>
      <c r="KDE5" s="19"/>
      <c r="KDF5" s="19"/>
      <c r="KDG5" s="19"/>
      <c r="KDH5" s="19"/>
      <c r="KDI5" s="19"/>
      <c r="KDJ5" s="19"/>
      <c r="KDK5" s="19"/>
      <c r="KDL5" s="19"/>
      <c r="KDM5" s="19"/>
      <c r="KDN5" s="19"/>
      <c r="KDO5" s="19"/>
      <c r="KDP5" s="19"/>
      <c r="KDQ5" s="19"/>
      <c r="KDR5" s="19"/>
      <c r="KDS5" s="19"/>
      <c r="KDT5" s="19"/>
      <c r="KDU5" s="19"/>
      <c r="KDV5" s="19"/>
      <c r="KDW5" s="19"/>
      <c r="KDX5" s="19"/>
      <c r="KDY5" s="19"/>
      <c r="KDZ5" s="19"/>
      <c r="KEA5" s="19"/>
      <c r="KEB5" s="19"/>
      <c r="KEC5" s="19"/>
      <c r="KED5" s="19"/>
      <c r="KEE5" s="19"/>
      <c r="KEF5" s="19"/>
      <c r="KEG5" s="19"/>
      <c r="KEH5" s="19"/>
      <c r="KEI5" s="19"/>
      <c r="KEJ5" s="19"/>
      <c r="KEK5" s="19"/>
      <c r="KEL5" s="19"/>
      <c r="KEM5" s="19"/>
      <c r="KEN5" s="19"/>
      <c r="KEO5" s="19"/>
      <c r="KEP5" s="19"/>
      <c r="KEQ5" s="19"/>
      <c r="KER5" s="19"/>
      <c r="KES5" s="19"/>
      <c r="KET5" s="19"/>
      <c r="KEU5" s="19"/>
      <c r="KEV5" s="19"/>
      <c r="KEW5" s="19"/>
      <c r="KEX5" s="19"/>
      <c r="KEY5" s="19"/>
      <c r="KEZ5" s="19"/>
      <c r="KFA5" s="19"/>
      <c r="KFB5" s="19"/>
      <c r="KFC5" s="19"/>
      <c r="KFD5" s="19"/>
      <c r="KFE5" s="19"/>
      <c r="KFF5" s="19"/>
      <c r="KFG5" s="19"/>
      <c r="KFH5" s="19"/>
      <c r="KFI5" s="19"/>
      <c r="KFJ5" s="19"/>
      <c r="KFK5" s="19"/>
      <c r="KFL5" s="19"/>
      <c r="KFM5" s="19"/>
      <c r="KFN5" s="19"/>
      <c r="KFO5" s="19"/>
      <c r="KFP5" s="19"/>
      <c r="KFQ5" s="19"/>
      <c r="KFR5" s="19"/>
      <c r="KFS5" s="19"/>
      <c r="KFT5" s="19"/>
      <c r="KFU5" s="19"/>
      <c r="KFV5" s="19"/>
      <c r="KFW5" s="19"/>
      <c r="KFX5" s="19"/>
      <c r="KFY5" s="19"/>
      <c r="KFZ5" s="19"/>
      <c r="KGA5" s="19"/>
      <c r="KGB5" s="19"/>
      <c r="KGC5" s="19"/>
      <c r="KGD5" s="19"/>
      <c r="KGE5" s="19"/>
      <c r="KGF5" s="19"/>
      <c r="KGG5" s="19"/>
      <c r="KGH5" s="19"/>
      <c r="KGI5" s="19"/>
      <c r="KGJ5" s="19"/>
      <c r="KGK5" s="19"/>
      <c r="KGL5" s="19"/>
      <c r="KGM5" s="19"/>
      <c r="KGN5" s="19"/>
      <c r="KGO5" s="19"/>
      <c r="KGP5" s="19"/>
      <c r="KGQ5" s="19"/>
      <c r="KGR5" s="19"/>
      <c r="KGS5" s="19"/>
      <c r="KGT5" s="19"/>
      <c r="KGU5" s="19"/>
      <c r="KGV5" s="19"/>
      <c r="KGW5" s="19"/>
      <c r="KGX5" s="19"/>
      <c r="KGY5" s="19"/>
      <c r="KGZ5" s="19"/>
      <c r="KHA5" s="19"/>
      <c r="KHB5" s="19"/>
      <c r="KHC5" s="19"/>
      <c r="KHD5" s="19"/>
      <c r="KHE5" s="19"/>
      <c r="KHF5" s="19"/>
      <c r="KHG5" s="19"/>
      <c r="KHH5" s="19"/>
      <c r="KHI5" s="19"/>
      <c r="KHJ5" s="19"/>
      <c r="KHK5" s="19"/>
      <c r="KHL5" s="19"/>
      <c r="KHM5" s="19"/>
      <c r="KHN5" s="19"/>
      <c r="KHO5" s="19"/>
      <c r="KHP5" s="19"/>
      <c r="KHQ5" s="19"/>
      <c r="KHR5" s="19"/>
      <c r="KHS5" s="19"/>
      <c r="KHT5" s="19"/>
      <c r="KHU5" s="19"/>
      <c r="KHV5" s="19"/>
      <c r="KHW5" s="19"/>
      <c r="KHX5" s="19"/>
      <c r="KHY5" s="19"/>
      <c r="KHZ5" s="19"/>
      <c r="KIA5" s="19"/>
      <c r="KIB5" s="19"/>
      <c r="KIC5" s="19"/>
      <c r="KID5" s="19"/>
      <c r="KIE5" s="19"/>
      <c r="KIF5" s="19"/>
      <c r="KIG5" s="19"/>
      <c r="KIH5" s="19"/>
      <c r="KII5" s="19"/>
      <c r="KIJ5" s="19"/>
      <c r="KIK5" s="19"/>
      <c r="KIL5" s="19"/>
      <c r="KIM5" s="19"/>
      <c r="KIN5" s="19"/>
      <c r="KIO5" s="19"/>
      <c r="KIP5" s="19"/>
      <c r="KIQ5" s="19"/>
      <c r="KIR5" s="19"/>
      <c r="KIS5" s="19"/>
      <c r="KIT5" s="19"/>
      <c r="KIU5" s="19"/>
      <c r="KIV5" s="19"/>
      <c r="KIW5" s="19"/>
      <c r="KIX5" s="19"/>
      <c r="KIY5" s="19"/>
      <c r="KIZ5" s="19"/>
      <c r="KJA5" s="19"/>
      <c r="KJB5" s="19"/>
      <c r="KJC5" s="19"/>
      <c r="KJD5" s="19"/>
      <c r="KJE5" s="19"/>
      <c r="KJF5" s="19"/>
      <c r="KJG5" s="19"/>
      <c r="KJH5" s="19"/>
      <c r="KJI5" s="19"/>
      <c r="KJJ5" s="19"/>
      <c r="KJK5" s="19"/>
      <c r="KJL5" s="19"/>
      <c r="KJM5" s="19"/>
      <c r="KJN5" s="19"/>
      <c r="KJO5" s="19"/>
      <c r="KJP5" s="19"/>
      <c r="KJQ5" s="19"/>
      <c r="KJR5" s="19"/>
      <c r="KJS5" s="19"/>
      <c r="KJT5" s="19"/>
      <c r="KJU5" s="19"/>
      <c r="KJV5" s="19"/>
      <c r="KJW5" s="19"/>
      <c r="KJX5" s="19"/>
      <c r="KJY5" s="19"/>
      <c r="KJZ5" s="19"/>
      <c r="KKA5" s="19"/>
      <c r="KKB5" s="19"/>
      <c r="KKC5" s="19"/>
      <c r="KKD5" s="19"/>
      <c r="KKE5" s="19"/>
      <c r="KKF5" s="19"/>
      <c r="KKG5" s="19"/>
      <c r="KKH5" s="19"/>
      <c r="KKI5" s="19"/>
      <c r="KKJ5" s="19"/>
      <c r="KKK5" s="19"/>
      <c r="KKL5" s="19"/>
      <c r="KKM5" s="19"/>
      <c r="KKN5" s="19"/>
      <c r="KKO5" s="19"/>
      <c r="KKP5" s="19"/>
      <c r="KKQ5" s="19"/>
      <c r="KKR5" s="19"/>
      <c r="KKS5" s="19"/>
      <c r="KKT5" s="19"/>
      <c r="KKU5" s="19"/>
      <c r="KKV5" s="19"/>
      <c r="KKW5" s="19"/>
      <c r="KKX5" s="19"/>
      <c r="KKY5" s="19"/>
      <c r="KKZ5" s="19"/>
      <c r="KLA5" s="19"/>
      <c r="KLB5" s="19"/>
      <c r="KLC5" s="19"/>
      <c r="KLD5" s="19"/>
      <c r="KLE5" s="19"/>
      <c r="KLF5" s="19"/>
      <c r="KLG5" s="19"/>
      <c r="KLH5" s="19"/>
      <c r="KLI5" s="19"/>
      <c r="KLJ5" s="19"/>
      <c r="KLK5" s="19"/>
      <c r="KLL5" s="19"/>
      <c r="KLM5" s="19"/>
      <c r="KLN5" s="19"/>
      <c r="KLO5" s="19"/>
      <c r="KLP5" s="19"/>
      <c r="KLQ5" s="19"/>
      <c r="KLR5" s="19"/>
      <c r="KLS5" s="19"/>
      <c r="KLT5" s="19"/>
      <c r="KLU5" s="19"/>
      <c r="KLV5" s="19"/>
      <c r="KLW5" s="19"/>
      <c r="KLX5" s="19"/>
      <c r="KLY5" s="19"/>
      <c r="KLZ5" s="19"/>
      <c r="KMA5" s="19"/>
      <c r="KMB5" s="19"/>
      <c r="KMC5" s="19"/>
      <c r="KMD5" s="19"/>
      <c r="KME5" s="19"/>
      <c r="KMF5" s="19"/>
      <c r="KMG5" s="19"/>
      <c r="KMH5" s="19"/>
      <c r="KMI5" s="19"/>
      <c r="KMJ5" s="19"/>
      <c r="KMK5" s="19"/>
      <c r="KML5" s="19"/>
      <c r="KMM5" s="19"/>
      <c r="KMN5" s="19"/>
      <c r="KMO5" s="19"/>
      <c r="KMP5" s="19"/>
      <c r="KMQ5" s="19"/>
      <c r="KMR5" s="19"/>
      <c r="KMS5" s="19"/>
      <c r="KMT5" s="19"/>
      <c r="KMU5" s="19"/>
      <c r="KMV5" s="19"/>
      <c r="KMW5" s="19"/>
      <c r="KMX5" s="19"/>
      <c r="KMY5" s="19"/>
      <c r="KMZ5" s="19"/>
      <c r="KNA5" s="19"/>
      <c r="KNB5" s="19"/>
      <c r="KNC5" s="19"/>
      <c r="KND5" s="19"/>
      <c r="KNE5" s="19"/>
      <c r="KNF5" s="19"/>
      <c r="KNG5" s="19"/>
      <c r="KNH5" s="19"/>
      <c r="KNI5" s="19"/>
      <c r="KNJ5" s="19"/>
      <c r="KNK5" s="19"/>
      <c r="KNL5" s="19"/>
      <c r="KNM5" s="19"/>
      <c r="KNN5" s="19"/>
      <c r="KNO5" s="19"/>
      <c r="KNP5" s="19"/>
      <c r="KNQ5" s="19"/>
      <c r="KNR5" s="19"/>
      <c r="KNS5" s="19"/>
      <c r="KNT5" s="19"/>
      <c r="KNU5" s="19"/>
      <c r="KNV5" s="19"/>
      <c r="KNW5" s="19"/>
      <c r="KNX5" s="19"/>
      <c r="KNY5" s="19"/>
      <c r="KNZ5" s="19"/>
      <c r="KOA5" s="19"/>
      <c r="KOB5" s="19"/>
      <c r="KOC5" s="19"/>
      <c r="KOD5" s="19"/>
      <c r="KOE5" s="19"/>
      <c r="KOF5" s="19"/>
      <c r="KOG5" s="19"/>
      <c r="KOH5" s="19"/>
      <c r="KOI5" s="19"/>
      <c r="KOJ5" s="19"/>
      <c r="KOK5" s="19"/>
      <c r="KOL5" s="19"/>
      <c r="KOM5" s="19"/>
      <c r="KON5" s="19"/>
      <c r="KOO5" s="19"/>
      <c r="KOP5" s="19"/>
      <c r="KOQ5" s="19"/>
      <c r="KOR5" s="19"/>
      <c r="KOS5" s="19"/>
      <c r="KOT5" s="19"/>
      <c r="KOU5" s="19"/>
      <c r="KOV5" s="19"/>
      <c r="KOW5" s="19"/>
      <c r="KOX5" s="19"/>
      <c r="KOY5" s="19"/>
      <c r="KOZ5" s="19"/>
      <c r="KPA5" s="19"/>
      <c r="KPB5" s="19"/>
      <c r="KPC5" s="19"/>
      <c r="KPD5" s="19"/>
      <c r="KPE5" s="19"/>
      <c r="KPF5" s="19"/>
      <c r="KPG5" s="19"/>
      <c r="KPH5" s="19"/>
      <c r="KPI5" s="19"/>
      <c r="KPJ5" s="19"/>
      <c r="KPK5" s="19"/>
      <c r="KPL5" s="19"/>
      <c r="KPM5" s="19"/>
      <c r="KPN5" s="19"/>
      <c r="KPO5" s="19"/>
      <c r="KPP5" s="19"/>
      <c r="KPQ5" s="19"/>
      <c r="KPR5" s="19"/>
      <c r="KPS5" s="19"/>
      <c r="KPT5" s="19"/>
      <c r="KPU5" s="19"/>
      <c r="KPV5" s="19"/>
      <c r="KPW5" s="19"/>
      <c r="KPX5" s="19"/>
      <c r="KPY5" s="19"/>
      <c r="KPZ5" s="19"/>
      <c r="KQA5" s="19"/>
      <c r="KQB5" s="19"/>
      <c r="KQC5" s="19"/>
      <c r="KQD5" s="19"/>
      <c r="KQE5" s="19"/>
      <c r="KQF5" s="19"/>
      <c r="KQG5" s="19"/>
      <c r="KQH5" s="19"/>
      <c r="KQI5" s="19"/>
      <c r="KQJ5" s="19"/>
      <c r="KQK5" s="19"/>
      <c r="KQL5" s="19"/>
      <c r="KQM5" s="19"/>
      <c r="KQN5" s="19"/>
      <c r="KQO5" s="19"/>
      <c r="KQP5" s="19"/>
      <c r="KQQ5" s="19"/>
      <c r="KQR5" s="19"/>
      <c r="KQS5" s="19"/>
      <c r="KQT5" s="19"/>
      <c r="KQU5" s="19"/>
      <c r="KQV5" s="19"/>
      <c r="KQW5" s="19"/>
      <c r="KQX5" s="19"/>
      <c r="KQY5" s="19"/>
      <c r="KQZ5" s="19"/>
      <c r="KRA5" s="19"/>
      <c r="KRB5" s="19"/>
      <c r="KRC5" s="19"/>
      <c r="KRD5" s="19"/>
      <c r="KRE5" s="19"/>
      <c r="KRF5" s="19"/>
      <c r="KRG5" s="19"/>
      <c r="KRH5" s="19"/>
      <c r="KRI5" s="19"/>
      <c r="KRJ5" s="19"/>
      <c r="KRK5" s="19"/>
      <c r="KRL5" s="19"/>
      <c r="KRM5" s="19"/>
      <c r="KRN5" s="19"/>
      <c r="KRO5" s="19"/>
      <c r="KRP5" s="19"/>
      <c r="KRQ5" s="19"/>
      <c r="KRR5" s="19"/>
      <c r="KRS5" s="19"/>
      <c r="KRT5" s="19"/>
      <c r="KRU5" s="19"/>
      <c r="KRV5" s="19"/>
      <c r="KRW5" s="19"/>
      <c r="KRX5" s="19"/>
      <c r="KRY5" s="19"/>
      <c r="KRZ5" s="19"/>
      <c r="KSA5" s="19"/>
      <c r="KSB5" s="19"/>
      <c r="KSC5" s="19"/>
      <c r="KSD5" s="19"/>
      <c r="KSE5" s="19"/>
      <c r="KSF5" s="19"/>
      <c r="KSG5" s="19"/>
      <c r="KSH5" s="19"/>
      <c r="KSI5" s="19"/>
      <c r="KSJ5" s="19"/>
      <c r="KSK5" s="19"/>
      <c r="KSL5" s="19"/>
      <c r="KSM5" s="19"/>
      <c r="KSN5" s="19"/>
      <c r="KSO5" s="19"/>
      <c r="KSP5" s="19"/>
      <c r="KSQ5" s="19"/>
      <c r="KSR5" s="19"/>
      <c r="KSS5" s="19"/>
      <c r="KST5" s="19"/>
      <c r="KSU5" s="19"/>
      <c r="KSV5" s="19"/>
      <c r="KSW5" s="19"/>
      <c r="KSX5" s="19"/>
      <c r="KSY5" s="19"/>
      <c r="KSZ5" s="19"/>
      <c r="KTA5" s="19"/>
      <c r="KTB5" s="19"/>
      <c r="KTC5" s="19"/>
      <c r="KTD5" s="19"/>
      <c r="KTE5" s="19"/>
      <c r="KTF5" s="19"/>
      <c r="KTG5" s="19"/>
      <c r="KTH5" s="19"/>
      <c r="KTI5" s="19"/>
      <c r="KTJ5" s="19"/>
      <c r="KTK5" s="19"/>
      <c r="KTL5" s="19"/>
      <c r="KTM5" s="19"/>
      <c r="KTN5" s="19"/>
      <c r="KTO5" s="19"/>
      <c r="KTP5" s="19"/>
      <c r="KTQ5" s="19"/>
      <c r="KTR5" s="19"/>
      <c r="KTS5" s="19"/>
      <c r="KTT5" s="19"/>
      <c r="KTU5" s="19"/>
      <c r="KTV5" s="19"/>
      <c r="KTW5" s="19"/>
      <c r="KTX5" s="19"/>
      <c r="KTY5" s="19"/>
      <c r="KTZ5" s="19"/>
      <c r="KUA5" s="19"/>
      <c r="KUB5" s="19"/>
      <c r="KUC5" s="19"/>
      <c r="KUD5" s="19"/>
      <c r="KUE5" s="19"/>
      <c r="KUF5" s="19"/>
      <c r="KUG5" s="19"/>
      <c r="KUH5" s="19"/>
      <c r="KUI5" s="19"/>
      <c r="KUJ5" s="19"/>
      <c r="KUK5" s="19"/>
      <c r="KUL5" s="19"/>
      <c r="KUM5" s="19"/>
      <c r="KUN5" s="19"/>
      <c r="KUO5" s="19"/>
      <c r="KUP5" s="19"/>
      <c r="KUQ5" s="19"/>
      <c r="KUR5" s="19"/>
      <c r="KUS5" s="19"/>
      <c r="KUT5" s="19"/>
      <c r="KUU5" s="19"/>
      <c r="KUV5" s="19"/>
      <c r="KUW5" s="19"/>
      <c r="KUX5" s="19"/>
      <c r="KUY5" s="19"/>
      <c r="KUZ5" s="19"/>
      <c r="KVA5" s="19"/>
      <c r="KVB5" s="19"/>
      <c r="KVC5" s="19"/>
      <c r="KVD5" s="19"/>
      <c r="KVE5" s="19"/>
      <c r="KVF5" s="19"/>
      <c r="KVG5" s="19"/>
      <c r="KVH5" s="19"/>
      <c r="KVI5" s="19"/>
      <c r="KVJ5" s="19"/>
      <c r="KVK5" s="19"/>
      <c r="KVL5" s="19"/>
      <c r="KVM5" s="19"/>
      <c r="KVN5" s="19"/>
      <c r="KVO5" s="19"/>
      <c r="KVP5" s="19"/>
      <c r="KVQ5" s="19"/>
      <c r="KVR5" s="19"/>
      <c r="KVS5" s="19"/>
      <c r="KVT5" s="19"/>
      <c r="KVU5" s="19"/>
      <c r="KVV5" s="19"/>
      <c r="KVW5" s="19"/>
      <c r="KVX5" s="19"/>
      <c r="KVY5" s="19"/>
      <c r="KVZ5" s="19"/>
      <c r="KWA5" s="19"/>
      <c r="KWB5" s="19"/>
      <c r="KWC5" s="19"/>
      <c r="KWD5" s="19"/>
      <c r="KWE5" s="19"/>
      <c r="KWF5" s="19"/>
      <c r="KWG5" s="19"/>
      <c r="KWH5" s="19"/>
      <c r="KWI5" s="19"/>
      <c r="KWJ5" s="19"/>
      <c r="KWK5" s="19"/>
      <c r="KWL5" s="19"/>
      <c r="KWM5" s="19"/>
      <c r="KWN5" s="19"/>
      <c r="KWO5" s="19"/>
      <c r="KWP5" s="19"/>
      <c r="KWQ5" s="19"/>
      <c r="KWR5" s="19"/>
      <c r="KWS5" s="19"/>
      <c r="KWT5" s="19"/>
      <c r="KWU5" s="19"/>
      <c r="KWV5" s="19"/>
      <c r="KWW5" s="19"/>
      <c r="KWX5" s="19"/>
      <c r="KWY5" s="19"/>
      <c r="KWZ5" s="19"/>
      <c r="KXA5" s="19"/>
      <c r="KXB5" s="19"/>
      <c r="KXC5" s="19"/>
      <c r="KXD5" s="19"/>
      <c r="KXE5" s="19"/>
      <c r="KXF5" s="19"/>
      <c r="KXG5" s="19"/>
      <c r="KXH5" s="19"/>
      <c r="KXI5" s="19"/>
      <c r="KXJ5" s="19"/>
      <c r="KXK5" s="19"/>
      <c r="KXL5" s="19"/>
      <c r="KXM5" s="19"/>
      <c r="KXN5" s="19"/>
      <c r="KXO5" s="19"/>
      <c r="KXP5" s="19"/>
      <c r="KXQ5" s="19"/>
      <c r="KXR5" s="19"/>
      <c r="KXS5" s="19"/>
      <c r="KXT5" s="19"/>
      <c r="KXU5" s="19"/>
      <c r="KXV5" s="19"/>
      <c r="KXW5" s="19"/>
      <c r="KXX5" s="19"/>
      <c r="KXY5" s="19"/>
      <c r="KXZ5" s="19"/>
      <c r="KYA5" s="19"/>
      <c r="KYB5" s="19"/>
      <c r="KYC5" s="19"/>
      <c r="KYD5" s="19"/>
      <c r="KYE5" s="19"/>
      <c r="KYF5" s="19"/>
      <c r="KYG5" s="19"/>
      <c r="KYH5" s="19"/>
      <c r="KYI5" s="19"/>
      <c r="KYJ5" s="19"/>
      <c r="KYK5" s="19"/>
      <c r="KYL5" s="19"/>
      <c r="KYM5" s="19"/>
      <c r="KYN5" s="19"/>
      <c r="KYO5" s="19"/>
      <c r="KYP5" s="19"/>
      <c r="KYQ5" s="19"/>
      <c r="KYR5" s="19"/>
      <c r="KYS5" s="19"/>
      <c r="KYT5" s="19"/>
      <c r="KYU5" s="19"/>
      <c r="KYV5" s="19"/>
      <c r="KYW5" s="19"/>
      <c r="KYX5" s="19"/>
      <c r="KYY5" s="19"/>
      <c r="KYZ5" s="19"/>
      <c r="KZA5" s="19"/>
      <c r="KZB5" s="19"/>
      <c r="KZC5" s="19"/>
      <c r="KZD5" s="19"/>
      <c r="KZE5" s="19"/>
      <c r="KZF5" s="19"/>
      <c r="KZG5" s="19"/>
      <c r="KZH5" s="19"/>
      <c r="KZI5" s="19"/>
      <c r="KZJ5" s="19"/>
      <c r="KZK5" s="19"/>
      <c r="KZL5" s="19"/>
      <c r="KZM5" s="19"/>
      <c r="KZN5" s="19"/>
      <c r="KZO5" s="19"/>
      <c r="KZP5" s="19"/>
      <c r="KZQ5" s="19"/>
      <c r="KZR5" s="19"/>
      <c r="KZS5" s="19"/>
      <c r="KZT5" s="19"/>
      <c r="KZU5" s="19"/>
      <c r="KZV5" s="19"/>
      <c r="KZW5" s="19"/>
      <c r="KZX5" s="19"/>
      <c r="KZY5" s="19"/>
      <c r="KZZ5" s="19"/>
      <c r="LAA5" s="19"/>
      <c r="LAB5" s="19"/>
      <c r="LAC5" s="19"/>
      <c r="LAD5" s="19"/>
      <c r="LAE5" s="19"/>
      <c r="LAF5" s="19"/>
      <c r="LAG5" s="19"/>
      <c r="LAH5" s="19"/>
      <c r="LAI5" s="19"/>
      <c r="LAJ5" s="19"/>
      <c r="LAK5" s="19"/>
      <c r="LAL5" s="19"/>
      <c r="LAM5" s="19"/>
      <c r="LAN5" s="19"/>
      <c r="LAO5" s="19"/>
      <c r="LAP5" s="19"/>
      <c r="LAQ5" s="19"/>
      <c r="LAR5" s="19"/>
      <c r="LAS5" s="19"/>
      <c r="LAT5" s="19"/>
      <c r="LAU5" s="19"/>
      <c r="LAV5" s="19"/>
      <c r="LAW5" s="19"/>
      <c r="LAX5" s="19"/>
      <c r="LAY5" s="19"/>
      <c r="LAZ5" s="19"/>
      <c r="LBA5" s="19"/>
      <c r="LBB5" s="19"/>
      <c r="LBC5" s="19"/>
      <c r="LBD5" s="19"/>
      <c r="LBE5" s="19"/>
      <c r="LBF5" s="19"/>
      <c r="LBG5" s="19"/>
      <c r="LBH5" s="19"/>
      <c r="LBI5" s="19"/>
      <c r="LBJ5" s="19"/>
      <c r="LBK5" s="19"/>
      <c r="LBL5" s="19"/>
      <c r="LBM5" s="19"/>
      <c r="LBN5" s="19"/>
      <c r="LBO5" s="19"/>
      <c r="LBP5" s="19"/>
      <c r="LBQ5" s="19"/>
      <c r="LBR5" s="19"/>
      <c r="LBS5" s="19"/>
      <c r="LBT5" s="19"/>
      <c r="LBU5" s="19"/>
      <c r="LBV5" s="19"/>
      <c r="LBW5" s="19"/>
      <c r="LBX5" s="19"/>
      <c r="LBY5" s="19"/>
      <c r="LBZ5" s="19"/>
      <c r="LCA5" s="19"/>
      <c r="LCB5" s="19"/>
      <c r="LCC5" s="19"/>
      <c r="LCD5" s="19"/>
      <c r="LCE5" s="19"/>
      <c r="LCF5" s="19"/>
      <c r="LCG5" s="19"/>
      <c r="LCH5" s="19"/>
      <c r="LCI5" s="19"/>
      <c r="LCJ5" s="19"/>
      <c r="LCK5" s="19"/>
      <c r="LCL5" s="19"/>
      <c r="LCM5" s="19"/>
      <c r="LCN5" s="19"/>
      <c r="LCO5" s="19"/>
      <c r="LCP5" s="19"/>
      <c r="LCQ5" s="19"/>
      <c r="LCR5" s="19"/>
      <c r="LCS5" s="19"/>
      <c r="LCT5" s="19"/>
      <c r="LCU5" s="19"/>
      <c r="LCV5" s="19"/>
      <c r="LCW5" s="19"/>
      <c r="LCX5" s="19"/>
      <c r="LCY5" s="19"/>
      <c r="LCZ5" s="19"/>
      <c r="LDA5" s="19"/>
      <c r="LDB5" s="19"/>
      <c r="LDC5" s="19"/>
      <c r="LDD5" s="19"/>
      <c r="LDE5" s="19"/>
      <c r="LDF5" s="19"/>
      <c r="LDG5" s="19"/>
      <c r="LDH5" s="19"/>
      <c r="LDI5" s="19"/>
      <c r="LDJ5" s="19"/>
      <c r="LDK5" s="19"/>
      <c r="LDL5" s="19"/>
      <c r="LDM5" s="19"/>
      <c r="LDN5" s="19"/>
      <c r="LDO5" s="19"/>
      <c r="LDP5" s="19"/>
      <c r="LDQ5" s="19"/>
      <c r="LDR5" s="19"/>
      <c r="LDS5" s="19"/>
      <c r="LDT5" s="19"/>
      <c r="LDU5" s="19"/>
      <c r="LDV5" s="19"/>
      <c r="LDW5" s="19"/>
      <c r="LDX5" s="19"/>
      <c r="LDY5" s="19"/>
      <c r="LDZ5" s="19"/>
      <c r="LEA5" s="19"/>
      <c r="LEB5" s="19"/>
      <c r="LEC5" s="19"/>
      <c r="LED5" s="19"/>
      <c r="LEE5" s="19"/>
      <c r="LEF5" s="19"/>
      <c r="LEG5" s="19"/>
      <c r="LEH5" s="19"/>
      <c r="LEI5" s="19"/>
      <c r="LEJ5" s="19"/>
      <c r="LEK5" s="19"/>
      <c r="LEL5" s="19"/>
      <c r="LEM5" s="19"/>
      <c r="LEN5" s="19"/>
      <c r="LEO5" s="19"/>
      <c r="LEP5" s="19"/>
      <c r="LEQ5" s="19"/>
      <c r="LER5" s="19"/>
      <c r="LES5" s="19"/>
      <c r="LET5" s="19"/>
      <c r="LEU5" s="19"/>
      <c r="LEV5" s="19"/>
      <c r="LEW5" s="19"/>
      <c r="LEX5" s="19"/>
      <c r="LEY5" s="19"/>
      <c r="LEZ5" s="19"/>
      <c r="LFA5" s="19"/>
      <c r="LFB5" s="19"/>
      <c r="LFC5" s="19"/>
      <c r="LFD5" s="19"/>
      <c r="LFE5" s="19"/>
      <c r="LFF5" s="19"/>
      <c r="LFG5" s="19"/>
      <c r="LFH5" s="19"/>
      <c r="LFI5" s="19"/>
      <c r="LFJ5" s="19"/>
      <c r="LFK5" s="19"/>
      <c r="LFL5" s="19"/>
      <c r="LFM5" s="19"/>
      <c r="LFN5" s="19"/>
      <c r="LFO5" s="19"/>
      <c r="LFP5" s="19"/>
      <c r="LFQ5" s="19"/>
      <c r="LFR5" s="19"/>
      <c r="LFS5" s="19"/>
      <c r="LFT5" s="19"/>
      <c r="LFU5" s="19"/>
      <c r="LFV5" s="19"/>
      <c r="LFW5" s="19"/>
      <c r="LFX5" s="19"/>
      <c r="LFY5" s="19"/>
      <c r="LFZ5" s="19"/>
      <c r="LGA5" s="19"/>
      <c r="LGB5" s="19"/>
      <c r="LGC5" s="19"/>
      <c r="LGD5" s="19"/>
      <c r="LGE5" s="19"/>
      <c r="LGF5" s="19"/>
      <c r="LGG5" s="19"/>
      <c r="LGH5" s="19"/>
      <c r="LGI5" s="19"/>
      <c r="LGJ5" s="19"/>
      <c r="LGK5" s="19"/>
      <c r="LGL5" s="19"/>
      <c r="LGM5" s="19"/>
      <c r="LGN5" s="19"/>
      <c r="LGO5" s="19"/>
      <c r="LGP5" s="19"/>
      <c r="LGQ5" s="19"/>
      <c r="LGR5" s="19"/>
      <c r="LGS5" s="19"/>
      <c r="LGT5" s="19"/>
      <c r="LGU5" s="19"/>
      <c r="LGV5" s="19"/>
      <c r="LGW5" s="19"/>
      <c r="LGX5" s="19"/>
      <c r="LGY5" s="19"/>
      <c r="LGZ5" s="19"/>
      <c r="LHA5" s="19"/>
      <c r="LHB5" s="19"/>
      <c r="LHC5" s="19"/>
      <c r="LHD5" s="19"/>
      <c r="LHE5" s="19"/>
      <c r="LHF5" s="19"/>
      <c r="LHG5" s="19"/>
      <c r="LHH5" s="19"/>
      <c r="LHI5" s="19"/>
      <c r="LHJ5" s="19"/>
      <c r="LHK5" s="19"/>
      <c r="LHL5" s="19"/>
      <c r="LHM5" s="19"/>
      <c r="LHN5" s="19"/>
      <c r="LHO5" s="19"/>
      <c r="LHP5" s="19"/>
      <c r="LHQ5" s="19"/>
      <c r="LHR5" s="19"/>
      <c r="LHS5" s="19"/>
      <c r="LHT5" s="19"/>
      <c r="LHU5" s="19"/>
      <c r="LHV5" s="19"/>
      <c r="LHW5" s="19"/>
      <c r="LHX5" s="19"/>
      <c r="LHY5" s="19"/>
      <c r="LHZ5" s="19"/>
      <c r="LIA5" s="19"/>
      <c r="LIB5" s="19"/>
      <c r="LIC5" s="19"/>
      <c r="LID5" s="19"/>
      <c r="LIE5" s="19"/>
      <c r="LIF5" s="19"/>
      <c r="LIG5" s="19"/>
      <c r="LIH5" s="19"/>
      <c r="LII5" s="19"/>
      <c r="LIJ5" s="19"/>
      <c r="LIK5" s="19"/>
      <c r="LIL5" s="19"/>
      <c r="LIM5" s="19"/>
      <c r="LIN5" s="19"/>
      <c r="LIO5" s="19"/>
      <c r="LIP5" s="19"/>
      <c r="LIQ5" s="19"/>
      <c r="LIR5" s="19"/>
      <c r="LIS5" s="19"/>
      <c r="LIT5" s="19"/>
      <c r="LIU5" s="19"/>
      <c r="LIV5" s="19"/>
      <c r="LIW5" s="19"/>
      <c r="LIX5" s="19"/>
      <c r="LIY5" s="19"/>
      <c r="LIZ5" s="19"/>
      <c r="LJA5" s="19"/>
      <c r="LJB5" s="19"/>
      <c r="LJC5" s="19"/>
      <c r="LJD5" s="19"/>
      <c r="LJE5" s="19"/>
      <c r="LJF5" s="19"/>
      <c r="LJG5" s="19"/>
      <c r="LJH5" s="19"/>
      <c r="LJI5" s="19"/>
      <c r="LJJ5" s="19"/>
      <c r="LJK5" s="19"/>
      <c r="LJL5" s="19"/>
      <c r="LJM5" s="19"/>
      <c r="LJN5" s="19"/>
      <c r="LJO5" s="19"/>
      <c r="LJP5" s="19"/>
      <c r="LJQ5" s="19"/>
      <c r="LJR5" s="19"/>
      <c r="LJS5" s="19"/>
      <c r="LJT5" s="19"/>
      <c r="LJU5" s="19"/>
      <c r="LJV5" s="19"/>
      <c r="LJW5" s="19"/>
      <c r="LJX5" s="19"/>
      <c r="LJY5" s="19"/>
      <c r="LJZ5" s="19"/>
      <c r="LKA5" s="19"/>
      <c r="LKB5" s="19"/>
      <c r="LKC5" s="19"/>
      <c r="LKD5" s="19"/>
      <c r="LKE5" s="19"/>
      <c r="LKF5" s="19"/>
      <c r="LKG5" s="19"/>
      <c r="LKH5" s="19"/>
      <c r="LKI5" s="19"/>
      <c r="LKJ5" s="19"/>
      <c r="LKK5" s="19"/>
      <c r="LKL5" s="19"/>
      <c r="LKM5" s="19"/>
      <c r="LKN5" s="19"/>
      <c r="LKO5" s="19"/>
      <c r="LKP5" s="19"/>
      <c r="LKQ5" s="19"/>
      <c r="LKR5" s="19"/>
      <c r="LKS5" s="19"/>
      <c r="LKT5" s="19"/>
      <c r="LKU5" s="19"/>
      <c r="LKV5" s="19"/>
      <c r="LKW5" s="19"/>
      <c r="LKX5" s="19"/>
      <c r="LKY5" s="19"/>
      <c r="LKZ5" s="19"/>
      <c r="LLA5" s="19"/>
      <c r="LLB5" s="19"/>
      <c r="LLC5" s="19"/>
      <c r="LLD5" s="19"/>
      <c r="LLE5" s="19"/>
      <c r="LLF5" s="19"/>
      <c r="LLG5" s="19"/>
      <c r="LLH5" s="19"/>
      <c r="LLI5" s="19"/>
      <c r="LLJ5" s="19"/>
      <c r="LLK5" s="19"/>
      <c r="LLL5" s="19"/>
      <c r="LLM5" s="19"/>
      <c r="LLN5" s="19"/>
      <c r="LLO5" s="19"/>
      <c r="LLP5" s="19"/>
      <c r="LLQ5" s="19"/>
      <c r="LLR5" s="19"/>
      <c r="LLS5" s="19"/>
      <c r="LLT5" s="19"/>
      <c r="LLU5" s="19"/>
      <c r="LLV5" s="19"/>
      <c r="LLW5" s="19"/>
      <c r="LLX5" s="19"/>
      <c r="LLY5" s="19"/>
      <c r="LLZ5" s="19"/>
      <c r="LMA5" s="19"/>
      <c r="LMB5" s="19"/>
      <c r="LMC5" s="19"/>
      <c r="LMD5" s="19"/>
      <c r="LME5" s="19"/>
      <c r="LMF5" s="19"/>
      <c r="LMG5" s="19"/>
      <c r="LMH5" s="19"/>
      <c r="LMI5" s="19"/>
      <c r="LMJ5" s="19"/>
      <c r="LMK5" s="19"/>
      <c r="LML5" s="19"/>
      <c r="LMM5" s="19"/>
      <c r="LMN5" s="19"/>
      <c r="LMO5" s="19"/>
      <c r="LMP5" s="19"/>
      <c r="LMQ5" s="19"/>
      <c r="LMR5" s="19"/>
      <c r="LMS5" s="19"/>
      <c r="LMT5" s="19"/>
      <c r="LMU5" s="19"/>
      <c r="LMV5" s="19"/>
      <c r="LMW5" s="19"/>
      <c r="LMX5" s="19"/>
      <c r="LMY5" s="19"/>
      <c r="LMZ5" s="19"/>
      <c r="LNA5" s="19"/>
      <c r="LNB5" s="19"/>
      <c r="LNC5" s="19"/>
      <c r="LND5" s="19"/>
      <c r="LNE5" s="19"/>
      <c r="LNF5" s="19"/>
      <c r="LNG5" s="19"/>
      <c r="LNH5" s="19"/>
      <c r="LNI5" s="19"/>
      <c r="LNJ5" s="19"/>
      <c r="LNK5" s="19"/>
      <c r="LNL5" s="19"/>
      <c r="LNM5" s="19"/>
      <c r="LNN5" s="19"/>
      <c r="LNO5" s="19"/>
      <c r="LNP5" s="19"/>
      <c r="LNQ5" s="19"/>
      <c r="LNR5" s="19"/>
      <c r="LNS5" s="19"/>
      <c r="LNT5" s="19"/>
      <c r="LNU5" s="19"/>
      <c r="LNV5" s="19"/>
      <c r="LNW5" s="19"/>
      <c r="LNX5" s="19"/>
      <c r="LNY5" s="19"/>
      <c r="LNZ5" s="19"/>
      <c r="LOA5" s="19"/>
      <c r="LOB5" s="19"/>
      <c r="LOC5" s="19"/>
      <c r="LOD5" s="19"/>
      <c r="LOE5" s="19"/>
      <c r="LOF5" s="19"/>
      <c r="LOG5" s="19"/>
      <c r="LOH5" s="19"/>
      <c r="LOI5" s="19"/>
      <c r="LOJ5" s="19"/>
      <c r="LOK5" s="19"/>
      <c r="LOL5" s="19"/>
      <c r="LOM5" s="19"/>
      <c r="LON5" s="19"/>
      <c r="LOO5" s="19"/>
      <c r="LOP5" s="19"/>
      <c r="LOQ5" s="19"/>
      <c r="LOR5" s="19"/>
      <c r="LOS5" s="19"/>
      <c r="LOT5" s="19"/>
      <c r="LOU5" s="19"/>
      <c r="LOV5" s="19"/>
      <c r="LOW5" s="19"/>
      <c r="LOX5" s="19"/>
      <c r="LOY5" s="19"/>
      <c r="LOZ5" s="19"/>
      <c r="LPA5" s="19"/>
      <c r="LPB5" s="19"/>
      <c r="LPC5" s="19"/>
      <c r="LPD5" s="19"/>
      <c r="LPE5" s="19"/>
      <c r="LPF5" s="19"/>
      <c r="LPG5" s="19"/>
      <c r="LPH5" s="19"/>
      <c r="LPI5" s="19"/>
      <c r="LPJ5" s="19"/>
      <c r="LPK5" s="19"/>
      <c r="LPL5" s="19"/>
      <c r="LPM5" s="19"/>
      <c r="LPN5" s="19"/>
      <c r="LPO5" s="19"/>
      <c r="LPP5" s="19"/>
      <c r="LPQ5" s="19"/>
      <c r="LPR5" s="19"/>
      <c r="LPS5" s="19"/>
      <c r="LPT5" s="19"/>
      <c r="LPU5" s="19"/>
      <c r="LPV5" s="19"/>
      <c r="LPW5" s="19"/>
      <c r="LPX5" s="19"/>
      <c r="LPY5" s="19"/>
      <c r="LPZ5" s="19"/>
      <c r="LQA5" s="19"/>
      <c r="LQB5" s="19"/>
      <c r="LQC5" s="19"/>
      <c r="LQD5" s="19"/>
      <c r="LQE5" s="19"/>
      <c r="LQF5" s="19"/>
      <c r="LQG5" s="19"/>
      <c r="LQH5" s="19"/>
      <c r="LQI5" s="19"/>
      <c r="LQJ5" s="19"/>
      <c r="LQK5" s="19"/>
      <c r="LQL5" s="19"/>
      <c r="LQM5" s="19"/>
      <c r="LQN5" s="19"/>
      <c r="LQO5" s="19"/>
      <c r="LQP5" s="19"/>
      <c r="LQQ5" s="19"/>
      <c r="LQR5" s="19"/>
      <c r="LQS5" s="19"/>
      <c r="LQT5" s="19"/>
      <c r="LQU5" s="19"/>
      <c r="LQV5" s="19"/>
      <c r="LQW5" s="19"/>
      <c r="LQX5" s="19"/>
      <c r="LQY5" s="19"/>
      <c r="LQZ5" s="19"/>
      <c r="LRA5" s="19"/>
      <c r="LRB5" s="19"/>
      <c r="LRC5" s="19"/>
      <c r="LRD5" s="19"/>
      <c r="LRE5" s="19"/>
      <c r="LRF5" s="19"/>
      <c r="LRG5" s="19"/>
      <c r="LRH5" s="19"/>
      <c r="LRI5" s="19"/>
      <c r="LRJ5" s="19"/>
      <c r="LRK5" s="19"/>
      <c r="LRL5" s="19"/>
      <c r="LRM5" s="19"/>
      <c r="LRN5" s="19"/>
      <c r="LRO5" s="19"/>
      <c r="LRP5" s="19"/>
      <c r="LRQ5" s="19"/>
      <c r="LRR5" s="19"/>
      <c r="LRS5" s="19"/>
      <c r="LRT5" s="19"/>
      <c r="LRU5" s="19"/>
      <c r="LRV5" s="19"/>
      <c r="LRW5" s="19"/>
      <c r="LRX5" s="19"/>
      <c r="LRY5" s="19"/>
      <c r="LRZ5" s="19"/>
      <c r="LSA5" s="19"/>
      <c r="LSB5" s="19"/>
      <c r="LSC5" s="19"/>
      <c r="LSD5" s="19"/>
      <c r="LSE5" s="19"/>
      <c r="LSF5" s="19"/>
      <c r="LSG5" s="19"/>
      <c r="LSH5" s="19"/>
      <c r="LSI5" s="19"/>
      <c r="LSJ5" s="19"/>
      <c r="LSK5" s="19"/>
      <c r="LSL5" s="19"/>
      <c r="LSM5" s="19"/>
      <c r="LSN5" s="19"/>
      <c r="LSO5" s="19"/>
      <c r="LSP5" s="19"/>
      <c r="LSQ5" s="19"/>
      <c r="LSR5" s="19"/>
      <c r="LSS5" s="19"/>
      <c r="LST5" s="19"/>
      <c r="LSU5" s="19"/>
      <c r="LSV5" s="19"/>
      <c r="LSW5" s="19"/>
      <c r="LSX5" s="19"/>
      <c r="LSY5" s="19"/>
      <c r="LSZ5" s="19"/>
      <c r="LTA5" s="19"/>
      <c r="LTB5" s="19"/>
      <c r="LTC5" s="19"/>
      <c r="LTD5" s="19"/>
      <c r="LTE5" s="19"/>
      <c r="LTF5" s="19"/>
      <c r="LTG5" s="19"/>
      <c r="LTH5" s="19"/>
      <c r="LTI5" s="19"/>
      <c r="LTJ5" s="19"/>
      <c r="LTK5" s="19"/>
      <c r="LTL5" s="19"/>
      <c r="LTM5" s="19"/>
      <c r="LTN5" s="19"/>
      <c r="LTO5" s="19"/>
      <c r="LTP5" s="19"/>
      <c r="LTQ5" s="19"/>
      <c r="LTR5" s="19"/>
      <c r="LTS5" s="19"/>
      <c r="LTT5" s="19"/>
      <c r="LTU5" s="19"/>
      <c r="LTV5" s="19"/>
      <c r="LTW5" s="19"/>
      <c r="LTX5" s="19"/>
      <c r="LTY5" s="19"/>
      <c r="LTZ5" s="19"/>
      <c r="LUA5" s="19"/>
      <c r="LUB5" s="19"/>
      <c r="LUC5" s="19"/>
      <c r="LUD5" s="19"/>
      <c r="LUE5" s="19"/>
      <c r="LUF5" s="19"/>
      <c r="LUG5" s="19"/>
      <c r="LUH5" s="19"/>
      <c r="LUI5" s="19"/>
      <c r="LUJ5" s="19"/>
      <c r="LUK5" s="19"/>
      <c r="LUL5" s="19"/>
      <c r="LUM5" s="19"/>
      <c r="LUN5" s="19"/>
      <c r="LUO5" s="19"/>
      <c r="LUP5" s="19"/>
      <c r="LUQ5" s="19"/>
      <c r="LUR5" s="19"/>
      <c r="LUS5" s="19"/>
      <c r="LUT5" s="19"/>
      <c r="LUU5" s="19"/>
      <c r="LUV5" s="19"/>
      <c r="LUW5" s="19"/>
      <c r="LUX5" s="19"/>
      <c r="LUY5" s="19"/>
      <c r="LUZ5" s="19"/>
      <c r="LVA5" s="19"/>
      <c r="LVB5" s="19"/>
      <c r="LVC5" s="19"/>
      <c r="LVD5" s="19"/>
      <c r="LVE5" s="19"/>
      <c r="LVF5" s="19"/>
      <c r="LVG5" s="19"/>
      <c r="LVH5" s="19"/>
      <c r="LVI5" s="19"/>
      <c r="LVJ5" s="19"/>
      <c r="LVK5" s="19"/>
      <c r="LVL5" s="19"/>
      <c r="LVM5" s="19"/>
      <c r="LVN5" s="19"/>
      <c r="LVO5" s="19"/>
      <c r="LVP5" s="19"/>
      <c r="LVQ5" s="19"/>
      <c r="LVR5" s="19"/>
      <c r="LVS5" s="19"/>
      <c r="LVT5" s="19"/>
      <c r="LVU5" s="19"/>
      <c r="LVV5" s="19"/>
      <c r="LVW5" s="19"/>
      <c r="LVX5" s="19"/>
      <c r="LVY5" s="19"/>
      <c r="LVZ5" s="19"/>
      <c r="LWA5" s="19"/>
      <c r="LWB5" s="19"/>
      <c r="LWC5" s="19"/>
      <c r="LWD5" s="19"/>
      <c r="LWE5" s="19"/>
      <c r="LWF5" s="19"/>
      <c r="LWG5" s="19"/>
      <c r="LWH5" s="19"/>
      <c r="LWI5" s="19"/>
      <c r="LWJ5" s="19"/>
      <c r="LWK5" s="19"/>
      <c r="LWL5" s="19"/>
      <c r="LWM5" s="19"/>
      <c r="LWN5" s="19"/>
      <c r="LWO5" s="19"/>
      <c r="LWP5" s="19"/>
      <c r="LWQ5" s="19"/>
      <c r="LWR5" s="19"/>
      <c r="LWS5" s="19"/>
      <c r="LWT5" s="19"/>
      <c r="LWU5" s="19"/>
      <c r="LWV5" s="19"/>
      <c r="LWW5" s="19"/>
      <c r="LWX5" s="19"/>
      <c r="LWY5" s="19"/>
      <c r="LWZ5" s="19"/>
      <c r="LXA5" s="19"/>
      <c r="LXB5" s="19"/>
      <c r="LXC5" s="19"/>
      <c r="LXD5" s="19"/>
      <c r="LXE5" s="19"/>
      <c r="LXF5" s="19"/>
      <c r="LXG5" s="19"/>
      <c r="LXH5" s="19"/>
      <c r="LXI5" s="19"/>
      <c r="LXJ5" s="19"/>
      <c r="LXK5" s="19"/>
      <c r="LXL5" s="19"/>
      <c r="LXM5" s="19"/>
      <c r="LXN5" s="19"/>
      <c r="LXO5" s="19"/>
      <c r="LXP5" s="19"/>
      <c r="LXQ5" s="19"/>
      <c r="LXR5" s="19"/>
      <c r="LXS5" s="19"/>
      <c r="LXT5" s="19"/>
      <c r="LXU5" s="19"/>
      <c r="LXV5" s="19"/>
      <c r="LXW5" s="19"/>
      <c r="LXX5" s="19"/>
      <c r="LXY5" s="19"/>
      <c r="LXZ5" s="19"/>
      <c r="LYA5" s="19"/>
      <c r="LYB5" s="19"/>
      <c r="LYC5" s="19"/>
      <c r="LYD5" s="19"/>
      <c r="LYE5" s="19"/>
      <c r="LYF5" s="19"/>
      <c r="LYG5" s="19"/>
      <c r="LYH5" s="19"/>
      <c r="LYI5" s="19"/>
      <c r="LYJ5" s="19"/>
      <c r="LYK5" s="19"/>
      <c r="LYL5" s="19"/>
      <c r="LYM5" s="19"/>
      <c r="LYN5" s="19"/>
      <c r="LYO5" s="19"/>
      <c r="LYP5" s="19"/>
      <c r="LYQ5" s="19"/>
      <c r="LYR5" s="19"/>
      <c r="LYS5" s="19"/>
      <c r="LYT5" s="19"/>
      <c r="LYU5" s="19"/>
      <c r="LYV5" s="19"/>
      <c r="LYW5" s="19"/>
      <c r="LYX5" s="19"/>
      <c r="LYY5" s="19"/>
      <c r="LYZ5" s="19"/>
      <c r="LZA5" s="19"/>
      <c r="LZB5" s="19"/>
      <c r="LZC5" s="19"/>
      <c r="LZD5" s="19"/>
      <c r="LZE5" s="19"/>
      <c r="LZF5" s="19"/>
      <c r="LZG5" s="19"/>
      <c r="LZH5" s="19"/>
      <c r="LZI5" s="19"/>
      <c r="LZJ5" s="19"/>
      <c r="LZK5" s="19"/>
      <c r="LZL5" s="19"/>
      <c r="LZM5" s="19"/>
      <c r="LZN5" s="19"/>
      <c r="LZO5" s="19"/>
      <c r="LZP5" s="19"/>
      <c r="LZQ5" s="19"/>
      <c r="LZR5" s="19"/>
      <c r="LZS5" s="19"/>
      <c r="LZT5" s="19"/>
      <c r="LZU5" s="19"/>
      <c r="LZV5" s="19"/>
      <c r="LZW5" s="19"/>
      <c r="LZX5" s="19"/>
      <c r="LZY5" s="19"/>
      <c r="LZZ5" s="19"/>
      <c r="MAA5" s="19"/>
      <c r="MAB5" s="19"/>
      <c r="MAC5" s="19"/>
      <c r="MAD5" s="19"/>
      <c r="MAE5" s="19"/>
      <c r="MAF5" s="19"/>
      <c r="MAG5" s="19"/>
      <c r="MAH5" s="19"/>
      <c r="MAI5" s="19"/>
      <c r="MAJ5" s="19"/>
      <c r="MAK5" s="19"/>
      <c r="MAL5" s="19"/>
      <c r="MAM5" s="19"/>
      <c r="MAN5" s="19"/>
      <c r="MAO5" s="19"/>
      <c r="MAP5" s="19"/>
      <c r="MAQ5" s="19"/>
      <c r="MAR5" s="19"/>
      <c r="MAS5" s="19"/>
      <c r="MAT5" s="19"/>
      <c r="MAU5" s="19"/>
      <c r="MAV5" s="19"/>
      <c r="MAW5" s="19"/>
      <c r="MAX5" s="19"/>
      <c r="MAY5" s="19"/>
      <c r="MAZ5" s="19"/>
      <c r="MBA5" s="19"/>
      <c r="MBB5" s="19"/>
      <c r="MBC5" s="19"/>
      <c r="MBD5" s="19"/>
      <c r="MBE5" s="19"/>
      <c r="MBF5" s="19"/>
      <c r="MBG5" s="19"/>
      <c r="MBH5" s="19"/>
      <c r="MBI5" s="19"/>
      <c r="MBJ5" s="19"/>
      <c r="MBK5" s="19"/>
      <c r="MBL5" s="19"/>
      <c r="MBM5" s="19"/>
      <c r="MBN5" s="19"/>
      <c r="MBO5" s="19"/>
      <c r="MBP5" s="19"/>
      <c r="MBQ5" s="19"/>
      <c r="MBR5" s="19"/>
      <c r="MBS5" s="19"/>
      <c r="MBT5" s="19"/>
      <c r="MBU5" s="19"/>
      <c r="MBV5" s="19"/>
      <c r="MBW5" s="19"/>
      <c r="MBX5" s="19"/>
      <c r="MBY5" s="19"/>
      <c r="MBZ5" s="19"/>
      <c r="MCA5" s="19"/>
      <c r="MCB5" s="19"/>
      <c r="MCC5" s="19"/>
      <c r="MCD5" s="19"/>
      <c r="MCE5" s="19"/>
      <c r="MCF5" s="19"/>
      <c r="MCG5" s="19"/>
      <c r="MCH5" s="19"/>
      <c r="MCI5" s="19"/>
      <c r="MCJ5" s="19"/>
      <c r="MCK5" s="19"/>
      <c r="MCL5" s="19"/>
      <c r="MCM5" s="19"/>
      <c r="MCN5" s="19"/>
      <c r="MCO5" s="19"/>
      <c r="MCP5" s="19"/>
      <c r="MCQ5" s="19"/>
      <c r="MCR5" s="19"/>
      <c r="MCS5" s="19"/>
      <c r="MCT5" s="19"/>
      <c r="MCU5" s="19"/>
      <c r="MCV5" s="19"/>
      <c r="MCW5" s="19"/>
      <c r="MCX5" s="19"/>
      <c r="MCY5" s="19"/>
      <c r="MCZ5" s="19"/>
      <c r="MDA5" s="19"/>
      <c r="MDB5" s="19"/>
      <c r="MDC5" s="19"/>
      <c r="MDD5" s="19"/>
      <c r="MDE5" s="19"/>
      <c r="MDF5" s="19"/>
      <c r="MDG5" s="19"/>
      <c r="MDH5" s="19"/>
      <c r="MDI5" s="19"/>
      <c r="MDJ5" s="19"/>
      <c r="MDK5" s="19"/>
      <c r="MDL5" s="19"/>
      <c r="MDM5" s="19"/>
      <c r="MDN5" s="19"/>
      <c r="MDO5" s="19"/>
      <c r="MDP5" s="19"/>
      <c r="MDQ5" s="19"/>
      <c r="MDR5" s="19"/>
      <c r="MDS5" s="19"/>
      <c r="MDT5" s="19"/>
      <c r="MDU5" s="19"/>
      <c r="MDV5" s="19"/>
      <c r="MDW5" s="19"/>
      <c r="MDX5" s="19"/>
      <c r="MDY5" s="19"/>
      <c r="MDZ5" s="19"/>
      <c r="MEA5" s="19"/>
      <c r="MEB5" s="19"/>
      <c r="MEC5" s="19"/>
      <c r="MED5" s="19"/>
      <c r="MEE5" s="19"/>
      <c r="MEF5" s="19"/>
      <c r="MEG5" s="19"/>
      <c r="MEH5" s="19"/>
      <c r="MEI5" s="19"/>
      <c r="MEJ5" s="19"/>
      <c r="MEK5" s="19"/>
      <c r="MEL5" s="19"/>
      <c r="MEM5" s="19"/>
      <c r="MEN5" s="19"/>
      <c r="MEO5" s="19"/>
      <c r="MEP5" s="19"/>
      <c r="MEQ5" s="19"/>
      <c r="MER5" s="19"/>
      <c r="MES5" s="19"/>
      <c r="MET5" s="19"/>
      <c r="MEU5" s="19"/>
      <c r="MEV5" s="19"/>
      <c r="MEW5" s="19"/>
      <c r="MEX5" s="19"/>
      <c r="MEY5" s="19"/>
      <c r="MEZ5" s="19"/>
      <c r="MFA5" s="19"/>
      <c r="MFB5" s="19"/>
      <c r="MFC5" s="19"/>
      <c r="MFD5" s="19"/>
      <c r="MFE5" s="19"/>
      <c r="MFF5" s="19"/>
      <c r="MFG5" s="19"/>
      <c r="MFH5" s="19"/>
      <c r="MFI5" s="19"/>
      <c r="MFJ5" s="19"/>
      <c r="MFK5" s="19"/>
      <c r="MFL5" s="19"/>
      <c r="MFM5" s="19"/>
      <c r="MFN5" s="19"/>
      <c r="MFO5" s="19"/>
      <c r="MFP5" s="19"/>
      <c r="MFQ5" s="19"/>
      <c r="MFR5" s="19"/>
      <c r="MFS5" s="19"/>
      <c r="MFT5" s="19"/>
      <c r="MFU5" s="19"/>
      <c r="MFV5" s="19"/>
      <c r="MFW5" s="19"/>
      <c r="MFX5" s="19"/>
      <c r="MFY5" s="19"/>
      <c r="MFZ5" s="19"/>
      <c r="MGA5" s="19"/>
      <c r="MGB5" s="19"/>
      <c r="MGC5" s="19"/>
      <c r="MGD5" s="19"/>
      <c r="MGE5" s="19"/>
      <c r="MGF5" s="19"/>
      <c r="MGG5" s="19"/>
      <c r="MGH5" s="19"/>
      <c r="MGI5" s="19"/>
      <c r="MGJ5" s="19"/>
      <c r="MGK5" s="19"/>
      <c r="MGL5" s="19"/>
      <c r="MGM5" s="19"/>
      <c r="MGN5" s="19"/>
      <c r="MGO5" s="19"/>
      <c r="MGP5" s="19"/>
      <c r="MGQ5" s="19"/>
      <c r="MGR5" s="19"/>
      <c r="MGS5" s="19"/>
      <c r="MGT5" s="19"/>
      <c r="MGU5" s="19"/>
      <c r="MGV5" s="19"/>
      <c r="MGW5" s="19"/>
      <c r="MGX5" s="19"/>
      <c r="MGY5" s="19"/>
      <c r="MGZ5" s="19"/>
      <c r="MHA5" s="19"/>
      <c r="MHB5" s="19"/>
      <c r="MHC5" s="19"/>
      <c r="MHD5" s="19"/>
      <c r="MHE5" s="19"/>
      <c r="MHF5" s="19"/>
      <c r="MHG5" s="19"/>
      <c r="MHH5" s="19"/>
      <c r="MHI5" s="19"/>
      <c r="MHJ5" s="19"/>
      <c r="MHK5" s="19"/>
      <c r="MHL5" s="19"/>
      <c r="MHM5" s="19"/>
      <c r="MHN5" s="19"/>
      <c r="MHO5" s="19"/>
      <c r="MHP5" s="19"/>
      <c r="MHQ5" s="19"/>
      <c r="MHR5" s="19"/>
      <c r="MHS5" s="19"/>
      <c r="MHT5" s="19"/>
      <c r="MHU5" s="19"/>
      <c r="MHV5" s="19"/>
      <c r="MHW5" s="19"/>
      <c r="MHX5" s="19"/>
      <c r="MHY5" s="19"/>
      <c r="MHZ5" s="19"/>
      <c r="MIA5" s="19"/>
      <c r="MIB5" s="19"/>
      <c r="MIC5" s="19"/>
      <c r="MID5" s="19"/>
      <c r="MIE5" s="19"/>
      <c r="MIF5" s="19"/>
      <c r="MIG5" s="19"/>
      <c r="MIH5" s="19"/>
      <c r="MII5" s="19"/>
      <c r="MIJ5" s="19"/>
      <c r="MIK5" s="19"/>
      <c r="MIL5" s="19"/>
      <c r="MIM5" s="19"/>
      <c r="MIN5" s="19"/>
      <c r="MIO5" s="19"/>
      <c r="MIP5" s="19"/>
      <c r="MIQ5" s="19"/>
      <c r="MIR5" s="19"/>
      <c r="MIS5" s="19"/>
      <c r="MIT5" s="19"/>
      <c r="MIU5" s="19"/>
      <c r="MIV5" s="19"/>
      <c r="MIW5" s="19"/>
      <c r="MIX5" s="19"/>
      <c r="MIY5" s="19"/>
      <c r="MIZ5" s="19"/>
      <c r="MJA5" s="19"/>
      <c r="MJB5" s="19"/>
      <c r="MJC5" s="19"/>
      <c r="MJD5" s="19"/>
      <c r="MJE5" s="19"/>
      <c r="MJF5" s="19"/>
      <c r="MJG5" s="19"/>
      <c r="MJH5" s="19"/>
      <c r="MJI5" s="19"/>
      <c r="MJJ5" s="19"/>
      <c r="MJK5" s="19"/>
      <c r="MJL5" s="19"/>
      <c r="MJM5" s="19"/>
      <c r="MJN5" s="19"/>
      <c r="MJO5" s="19"/>
      <c r="MJP5" s="19"/>
      <c r="MJQ5" s="19"/>
      <c r="MJR5" s="19"/>
      <c r="MJS5" s="19"/>
      <c r="MJT5" s="19"/>
      <c r="MJU5" s="19"/>
      <c r="MJV5" s="19"/>
      <c r="MJW5" s="19"/>
      <c r="MJX5" s="19"/>
      <c r="MJY5" s="19"/>
      <c r="MJZ5" s="19"/>
      <c r="MKA5" s="19"/>
      <c r="MKB5" s="19"/>
      <c r="MKC5" s="19"/>
      <c r="MKD5" s="19"/>
      <c r="MKE5" s="19"/>
      <c r="MKF5" s="19"/>
      <c r="MKG5" s="19"/>
      <c r="MKH5" s="19"/>
      <c r="MKI5" s="19"/>
      <c r="MKJ5" s="19"/>
      <c r="MKK5" s="19"/>
      <c r="MKL5" s="19"/>
      <c r="MKM5" s="19"/>
      <c r="MKN5" s="19"/>
      <c r="MKO5" s="19"/>
      <c r="MKP5" s="19"/>
      <c r="MKQ5" s="19"/>
      <c r="MKR5" s="19"/>
      <c r="MKS5" s="19"/>
      <c r="MKT5" s="19"/>
      <c r="MKU5" s="19"/>
      <c r="MKV5" s="19"/>
      <c r="MKW5" s="19"/>
      <c r="MKX5" s="19"/>
      <c r="MKY5" s="19"/>
      <c r="MKZ5" s="19"/>
      <c r="MLA5" s="19"/>
      <c r="MLB5" s="19"/>
      <c r="MLC5" s="19"/>
      <c r="MLD5" s="19"/>
      <c r="MLE5" s="19"/>
      <c r="MLF5" s="19"/>
      <c r="MLG5" s="19"/>
      <c r="MLH5" s="19"/>
      <c r="MLI5" s="19"/>
      <c r="MLJ5" s="19"/>
      <c r="MLK5" s="19"/>
      <c r="MLL5" s="19"/>
      <c r="MLM5" s="19"/>
      <c r="MLN5" s="19"/>
      <c r="MLO5" s="19"/>
      <c r="MLP5" s="19"/>
      <c r="MLQ5" s="19"/>
      <c r="MLR5" s="19"/>
      <c r="MLS5" s="19"/>
      <c r="MLT5" s="19"/>
      <c r="MLU5" s="19"/>
      <c r="MLV5" s="19"/>
      <c r="MLW5" s="19"/>
      <c r="MLX5" s="19"/>
      <c r="MLY5" s="19"/>
      <c r="MLZ5" s="19"/>
      <c r="MMA5" s="19"/>
      <c r="MMB5" s="19"/>
      <c r="MMC5" s="19"/>
      <c r="MMD5" s="19"/>
      <c r="MME5" s="19"/>
      <c r="MMF5" s="19"/>
      <c r="MMG5" s="19"/>
      <c r="MMH5" s="19"/>
      <c r="MMI5" s="19"/>
      <c r="MMJ5" s="19"/>
      <c r="MMK5" s="19"/>
      <c r="MML5" s="19"/>
      <c r="MMM5" s="19"/>
      <c r="MMN5" s="19"/>
      <c r="MMO5" s="19"/>
      <c r="MMP5" s="19"/>
      <c r="MMQ5" s="19"/>
      <c r="MMR5" s="19"/>
      <c r="MMS5" s="19"/>
      <c r="MMT5" s="19"/>
      <c r="MMU5" s="19"/>
      <c r="MMV5" s="19"/>
      <c r="MMW5" s="19"/>
      <c r="MMX5" s="19"/>
      <c r="MMY5" s="19"/>
      <c r="MMZ5" s="19"/>
      <c r="MNA5" s="19"/>
      <c r="MNB5" s="19"/>
      <c r="MNC5" s="19"/>
      <c r="MND5" s="19"/>
      <c r="MNE5" s="19"/>
      <c r="MNF5" s="19"/>
      <c r="MNG5" s="19"/>
      <c r="MNH5" s="19"/>
      <c r="MNI5" s="19"/>
      <c r="MNJ5" s="19"/>
      <c r="MNK5" s="19"/>
      <c r="MNL5" s="19"/>
      <c r="MNM5" s="19"/>
      <c r="MNN5" s="19"/>
      <c r="MNO5" s="19"/>
      <c r="MNP5" s="19"/>
      <c r="MNQ5" s="19"/>
      <c r="MNR5" s="19"/>
      <c r="MNS5" s="19"/>
      <c r="MNT5" s="19"/>
      <c r="MNU5" s="19"/>
      <c r="MNV5" s="19"/>
      <c r="MNW5" s="19"/>
      <c r="MNX5" s="19"/>
      <c r="MNY5" s="19"/>
      <c r="MNZ5" s="19"/>
      <c r="MOA5" s="19"/>
      <c r="MOB5" s="19"/>
      <c r="MOC5" s="19"/>
      <c r="MOD5" s="19"/>
      <c r="MOE5" s="19"/>
      <c r="MOF5" s="19"/>
      <c r="MOG5" s="19"/>
      <c r="MOH5" s="19"/>
      <c r="MOI5" s="19"/>
      <c r="MOJ5" s="19"/>
      <c r="MOK5" s="19"/>
      <c r="MOL5" s="19"/>
      <c r="MOM5" s="19"/>
      <c r="MON5" s="19"/>
      <c r="MOO5" s="19"/>
      <c r="MOP5" s="19"/>
      <c r="MOQ5" s="19"/>
      <c r="MOR5" s="19"/>
      <c r="MOS5" s="19"/>
      <c r="MOT5" s="19"/>
      <c r="MOU5" s="19"/>
      <c r="MOV5" s="19"/>
      <c r="MOW5" s="19"/>
      <c r="MOX5" s="19"/>
      <c r="MOY5" s="19"/>
      <c r="MOZ5" s="19"/>
      <c r="MPA5" s="19"/>
      <c r="MPB5" s="19"/>
      <c r="MPC5" s="19"/>
      <c r="MPD5" s="19"/>
      <c r="MPE5" s="19"/>
      <c r="MPF5" s="19"/>
      <c r="MPG5" s="19"/>
      <c r="MPH5" s="19"/>
      <c r="MPI5" s="19"/>
      <c r="MPJ5" s="19"/>
      <c r="MPK5" s="19"/>
      <c r="MPL5" s="19"/>
      <c r="MPM5" s="19"/>
      <c r="MPN5" s="19"/>
      <c r="MPO5" s="19"/>
      <c r="MPP5" s="19"/>
      <c r="MPQ5" s="19"/>
      <c r="MPR5" s="19"/>
      <c r="MPS5" s="19"/>
      <c r="MPT5" s="19"/>
      <c r="MPU5" s="19"/>
      <c r="MPV5" s="19"/>
      <c r="MPW5" s="19"/>
      <c r="MPX5" s="19"/>
      <c r="MPY5" s="19"/>
      <c r="MPZ5" s="19"/>
      <c r="MQA5" s="19"/>
      <c r="MQB5" s="19"/>
      <c r="MQC5" s="19"/>
      <c r="MQD5" s="19"/>
      <c r="MQE5" s="19"/>
      <c r="MQF5" s="19"/>
      <c r="MQG5" s="19"/>
      <c r="MQH5" s="19"/>
      <c r="MQI5" s="19"/>
      <c r="MQJ5" s="19"/>
      <c r="MQK5" s="19"/>
      <c r="MQL5" s="19"/>
      <c r="MQM5" s="19"/>
      <c r="MQN5" s="19"/>
      <c r="MQO5" s="19"/>
      <c r="MQP5" s="19"/>
      <c r="MQQ5" s="19"/>
      <c r="MQR5" s="19"/>
      <c r="MQS5" s="19"/>
      <c r="MQT5" s="19"/>
      <c r="MQU5" s="19"/>
      <c r="MQV5" s="19"/>
      <c r="MQW5" s="19"/>
      <c r="MQX5" s="19"/>
      <c r="MQY5" s="19"/>
      <c r="MQZ5" s="19"/>
      <c r="MRA5" s="19"/>
      <c r="MRB5" s="19"/>
      <c r="MRC5" s="19"/>
      <c r="MRD5" s="19"/>
      <c r="MRE5" s="19"/>
      <c r="MRF5" s="19"/>
      <c r="MRG5" s="19"/>
      <c r="MRH5" s="19"/>
      <c r="MRI5" s="19"/>
      <c r="MRJ5" s="19"/>
      <c r="MRK5" s="19"/>
      <c r="MRL5" s="19"/>
      <c r="MRM5" s="19"/>
      <c r="MRN5" s="19"/>
      <c r="MRO5" s="19"/>
      <c r="MRP5" s="19"/>
      <c r="MRQ5" s="19"/>
      <c r="MRR5" s="19"/>
      <c r="MRS5" s="19"/>
      <c r="MRT5" s="19"/>
      <c r="MRU5" s="19"/>
      <c r="MRV5" s="19"/>
      <c r="MRW5" s="19"/>
      <c r="MRX5" s="19"/>
      <c r="MRY5" s="19"/>
      <c r="MRZ5" s="19"/>
      <c r="MSA5" s="19"/>
      <c r="MSB5" s="19"/>
      <c r="MSC5" s="19"/>
      <c r="MSD5" s="19"/>
      <c r="MSE5" s="19"/>
      <c r="MSF5" s="19"/>
      <c r="MSG5" s="19"/>
      <c r="MSH5" s="19"/>
      <c r="MSI5" s="19"/>
      <c r="MSJ5" s="19"/>
      <c r="MSK5" s="19"/>
      <c r="MSL5" s="19"/>
      <c r="MSM5" s="19"/>
      <c r="MSN5" s="19"/>
      <c r="MSO5" s="19"/>
      <c r="MSP5" s="19"/>
      <c r="MSQ5" s="19"/>
      <c r="MSR5" s="19"/>
      <c r="MSS5" s="19"/>
      <c r="MST5" s="19"/>
      <c r="MSU5" s="19"/>
      <c r="MSV5" s="19"/>
      <c r="MSW5" s="19"/>
      <c r="MSX5" s="19"/>
      <c r="MSY5" s="19"/>
      <c r="MSZ5" s="19"/>
      <c r="MTA5" s="19"/>
      <c r="MTB5" s="19"/>
      <c r="MTC5" s="19"/>
      <c r="MTD5" s="19"/>
      <c r="MTE5" s="19"/>
      <c r="MTF5" s="19"/>
      <c r="MTG5" s="19"/>
      <c r="MTH5" s="19"/>
      <c r="MTI5" s="19"/>
      <c r="MTJ5" s="19"/>
      <c r="MTK5" s="19"/>
      <c r="MTL5" s="19"/>
      <c r="MTM5" s="19"/>
      <c r="MTN5" s="19"/>
      <c r="MTO5" s="19"/>
      <c r="MTP5" s="19"/>
      <c r="MTQ5" s="19"/>
      <c r="MTR5" s="19"/>
      <c r="MTS5" s="19"/>
      <c r="MTT5" s="19"/>
      <c r="MTU5" s="19"/>
      <c r="MTV5" s="19"/>
      <c r="MTW5" s="19"/>
      <c r="MTX5" s="19"/>
      <c r="MTY5" s="19"/>
      <c r="MTZ5" s="19"/>
      <c r="MUA5" s="19"/>
      <c r="MUB5" s="19"/>
      <c r="MUC5" s="19"/>
      <c r="MUD5" s="19"/>
      <c r="MUE5" s="19"/>
      <c r="MUF5" s="19"/>
      <c r="MUG5" s="19"/>
      <c r="MUH5" s="19"/>
      <c r="MUI5" s="19"/>
      <c r="MUJ5" s="19"/>
      <c r="MUK5" s="19"/>
      <c r="MUL5" s="19"/>
      <c r="MUM5" s="19"/>
      <c r="MUN5" s="19"/>
      <c r="MUO5" s="19"/>
      <c r="MUP5" s="19"/>
      <c r="MUQ5" s="19"/>
      <c r="MUR5" s="19"/>
      <c r="MUS5" s="19"/>
      <c r="MUT5" s="19"/>
      <c r="MUU5" s="19"/>
      <c r="MUV5" s="19"/>
      <c r="MUW5" s="19"/>
      <c r="MUX5" s="19"/>
      <c r="MUY5" s="19"/>
      <c r="MUZ5" s="19"/>
      <c r="MVA5" s="19"/>
      <c r="MVB5" s="19"/>
      <c r="MVC5" s="19"/>
      <c r="MVD5" s="19"/>
      <c r="MVE5" s="19"/>
      <c r="MVF5" s="19"/>
      <c r="MVG5" s="19"/>
      <c r="MVH5" s="19"/>
      <c r="MVI5" s="19"/>
      <c r="MVJ5" s="19"/>
      <c r="MVK5" s="19"/>
      <c r="MVL5" s="19"/>
      <c r="MVM5" s="19"/>
      <c r="MVN5" s="19"/>
      <c r="MVO5" s="19"/>
      <c r="MVP5" s="19"/>
      <c r="MVQ5" s="19"/>
      <c r="MVR5" s="19"/>
      <c r="MVS5" s="19"/>
      <c r="MVT5" s="19"/>
      <c r="MVU5" s="19"/>
      <c r="MVV5" s="19"/>
      <c r="MVW5" s="19"/>
      <c r="MVX5" s="19"/>
      <c r="MVY5" s="19"/>
      <c r="MVZ5" s="19"/>
      <c r="MWA5" s="19"/>
      <c r="MWB5" s="19"/>
      <c r="MWC5" s="19"/>
      <c r="MWD5" s="19"/>
      <c r="MWE5" s="19"/>
      <c r="MWF5" s="19"/>
      <c r="MWG5" s="19"/>
      <c r="MWH5" s="19"/>
      <c r="MWI5" s="19"/>
      <c r="MWJ5" s="19"/>
      <c r="MWK5" s="19"/>
      <c r="MWL5" s="19"/>
      <c r="MWM5" s="19"/>
      <c r="MWN5" s="19"/>
      <c r="MWO5" s="19"/>
      <c r="MWP5" s="19"/>
      <c r="MWQ5" s="19"/>
      <c r="MWR5" s="19"/>
      <c r="MWS5" s="19"/>
      <c r="MWT5" s="19"/>
      <c r="MWU5" s="19"/>
      <c r="MWV5" s="19"/>
      <c r="MWW5" s="19"/>
      <c r="MWX5" s="19"/>
      <c r="MWY5" s="19"/>
      <c r="MWZ5" s="19"/>
      <c r="MXA5" s="19"/>
      <c r="MXB5" s="19"/>
      <c r="MXC5" s="19"/>
      <c r="MXD5" s="19"/>
      <c r="MXE5" s="19"/>
      <c r="MXF5" s="19"/>
      <c r="MXG5" s="19"/>
      <c r="MXH5" s="19"/>
      <c r="MXI5" s="19"/>
      <c r="MXJ5" s="19"/>
      <c r="MXK5" s="19"/>
      <c r="MXL5" s="19"/>
      <c r="MXM5" s="19"/>
      <c r="MXN5" s="19"/>
      <c r="MXO5" s="19"/>
      <c r="MXP5" s="19"/>
      <c r="MXQ5" s="19"/>
      <c r="MXR5" s="19"/>
      <c r="MXS5" s="19"/>
      <c r="MXT5" s="19"/>
      <c r="MXU5" s="19"/>
      <c r="MXV5" s="19"/>
      <c r="MXW5" s="19"/>
      <c r="MXX5" s="19"/>
      <c r="MXY5" s="19"/>
      <c r="MXZ5" s="19"/>
      <c r="MYA5" s="19"/>
      <c r="MYB5" s="19"/>
      <c r="MYC5" s="19"/>
      <c r="MYD5" s="19"/>
      <c r="MYE5" s="19"/>
      <c r="MYF5" s="19"/>
      <c r="MYG5" s="19"/>
      <c r="MYH5" s="19"/>
      <c r="MYI5" s="19"/>
      <c r="MYJ5" s="19"/>
      <c r="MYK5" s="19"/>
      <c r="MYL5" s="19"/>
      <c r="MYM5" s="19"/>
      <c r="MYN5" s="19"/>
      <c r="MYO5" s="19"/>
      <c r="MYP5" s="19"/>
      <c r="MYQ5" s="19"/>
      <c r="MYR5" s="19"/>
      <c r="MYS5" s="19"/>
      <c r="MYT5" s="19"/>
      <c r="MYU5" s="19"/>
      <c r="MYV5" s="19"/>
      <c r="MYW5" s="19"/>
      <c r="MYX5" s="19"/>
      <c r="MYY5" s="19"/>
      <c r="MYZ5" s="19"/>
      <c r="MZA5" s="19"/>
      <c r="MZB5" s="19"/>
      <c r="MZC5" s="19"/>
      <c r="MZD5" s="19"/>
      <c r="MZE5" s="19"/>
      <c r="MZF5" s="19"/>
      <c r="MZG5" s="19"/>
      <c r="MZH5" s="19"/>
      <c r="MZI5" s="19"/>
      <c r="MZJ5" s="19"/>
      <c r="MZK5" s="19"/>
      <c r="MZL5" s="19"/>
      <c r="MZM5" s="19"/>
      <c r="MZN5" s="19"/>
      <c r="MZO5" s="19"/>
      <c r="MZP5" s="19"/>
      <c r="MZQ5" s="19"/>
      <c r="MZR5" s="19"/>
      <c r="MZS5" s="19"/>
      <c r="MZT5" s="19"/>
      <c r="MZU5" s="19"/>
      <c r="MZV5" s="19"/>
      <c r="MZW5" s="19"/>
      <c r="MZX5" s="19"/>
      <c r="MZY5" s="19"/>
      <c r="MZZ5" s="19"/>
      <c r="NAA5" s="19"/>
      <c r="NAB5" s="19"/>
      <c r="NAC5" s="19"/>
      <c r="NAD5" s="19"/>
      <c r="NAE5" s="19"/>
      <c r="NAF5" s="19"/>
      <c r="NAG5" s="19"/>
      <c r="NAH5" s="19"/>
      <c r="NAI5" s="19"/>
      <c r="NAJ5" s="19"/>
      <c r="NAK5" s="19"/>
      <c r="NAL5" s="19"/>
      <c r="NAM5" s="19"/>
      <c r="NAN5" s="19"/>
      <c r="NAO5" s="19"/>
      <c r="NAP5" s="19"/>
      <c r="NAQ5" s="19"/>
      <c r="NAR5" s="19"/>
      <c r="NAS5" s="19"/>
      <c r="NAT5" s="19"/>
      <c r="NAU5" s="19"/>
      <c r="NAV5" s="19"/>
      <c r="NAW5" s="19"/>
      <c r="NAX5" s="19"/>
      <c r="NAY5" s="19"/>
      <c r="NAZ5" s="19"/>
      <c r="NBA5" s="19"/>
      <c r="NBB5" s="19"/>
      <c r="NBC5" s="19"/>
      <c r="NBD5" s="19"/>
      <c r="NBE5" s="19"/>
      <c r="NBF5" s="19"/>
      <c r="NBG5" s="19"/>
      <c r="NBH5" s="19"/>
      <c r="NBI5" s="19"/>
      <c r="NBJ5" s="19"/>
      <c r="NBK5" s="19"/>
      <c r="NBL5" s="19"/>
      <c r="NBM5" s="19"/>
      <c r="NBN5" s="19"/>
      <c r="NBO5" s="19"/>
      <c r="NBP5" s="19"/>
      <c r="NBQ5" s="19"/>
      <c r="NBR5" s="19"/>
      <c r="NBS5" s="19"/>
      <c r="NBT5" s="19"/>
      <c r="NBU5" s="19"/>
      <c r="NBV5" s="19"/>
      <c r="NBW5" s="19"/>
      <c r="NBX5" s="19"/>
      <c r="NBY5" s="19"/>
      <c r="NBZ5" s="19"/>
      <c r="NCA5" s="19"/>
      <c r="NCB5" s="19"/>
      <c r="NCC5" s="19"/>
      <c r="NCD5" s="19"/>
      <c r="NCE5" s="19"/>
      <c r="NCF5" s="19"/>
      <c r="NCG5" s="19"/>
      <c r="NCH5" s="19"/>
      <c r="NCI5" s="19"/>
      <c r="NCJ5" s="19"/>
      <c r="NCK5" s="19"/>
      <c r="NCL5" s="19"/>
      <c r="NCM5" s="19"/>
      <c r="NCN5" s="19"/>
      <c r="NCO5" s="19"/>
      <c r="NCP5" s="19"/>
      <c r="NCQ5" s="19"/>
      <c r="NCR5" s="19"/>
      <c r="NCS5" s="19"/>
      <c r="NCT5" s="19"/>
      <c r="NCU5" s="19"/>
      <c r="NCV5" s="19"/>
      <c r="NCW5" s="19"/>
      <c r="NCX5" s="19"/>
      <c r="NCY5" s="19"/>
      <c r="NCZ5" s="19"/>
      <c r="NDA5" s="19"/>
      <c r="NDB5" s="19"/>
      <c r="NDC5" s="19"/>
      <c r="NDD5" s="19"/>
      <c r="NDE5" s="19"/>
      <c r="NDF5" s="19"/>
      <c r="NDG5" s="19"/>
      <c r="NDH5" s="19"/>
      <c r="NDI5" s="19"/>
      <c r="NDJ5" s="19"/>
      <c r="NDK5" s="19"/>
      <c r="NDL5" s="19"/>
      <c r="NDM5" s="19"/>
      <c r="NDN5" s="19"/>
      <c r="NDO5" s="19"/>
      <c r="NDP5" s="19"/>
      <c r="NDQ5" s="19"/>
      <c r="NDR5" s="19"/>
      <c r="NDS5" s="19"/>
      <c r="NDT5" s="19"/>
      <c r="NDU5" s="19"/>
      <c r="NDV5" s="19"/>
      <c r="NDW5" s="19"/>
      <c r="NDX5" s="19"/>
      <c r="NDY5" s="19"/>
      <c r="NDZ5" s="19"/>
      <c r="NEA5" s="19"/>
      <c r="NEB5" s="19"/>
      <c r="NEC5" s="19"/>
      <c r="NED5" s="19"/>
      <c r="NEE5" s="19"/>
      <c r="NEF5" s="19"/>
      <c r="NEG5" s="19"/>
      <c r="NEH5" s="19"/>
      <c r="NEI5" s="19"/>
      <c r="NEJ5" s="19"/>
      <c r="NEK5" s="19"/>
      <c r="NEL5" s="19"/>
      <c r="NEM5" s="19"/>
      <c r="NEN5" s="19"/>
      <c r="NEO5" s="19"/>
      <c r="NEP5" s="19"/>
      <c r="NEQ5" s="19"/>
      <c r="NER5" s="19"/>
      <c r="NES5" s="19"/>
      <c r="NET5" s="19"/>
      <c r="NEU5" s="19"/>
      <c r="NEV5" s="19"/>
      <c r="NEW5" s="19"/>
      <c r="NEX5" s="19"/>
      <c r="NEY5" s="19"/>
      <c r="NEZ5" s="19"/>
      <c r="NFA5" s="19"/>
      <c r="NFB5" s="19"/>
      <c r="NFC5" s="19"/>
      <c r="NFD5" s="19"/>
      <c r="NFE5" s="19"/>
      <c r="NFF5" s="19"/>
      <c r="NFG5" s="19"/>
      <c r="NFH5" s="19"/>
      <c r="NFI5" s="19"/>
      <c r="NFJ5" s="19"/>
      <c r="NFK5" s="19"/>
      <c r="NFL5" s="19"/>
      <c r="NFM5" s="19"/>
      <c r="NFN5" s="19"/>
      <c r="NFO5" s="19"/>
      <c r="NFP5" s="19"/>
      <c r="NFQ5" s="19"/>
      <c r="NFR5" s="19"/>
      <c r="NFS5" s="19"/>
      <c r="NFT5" s="19"/>
      <c r="NFU5" s="19"/>
      <c r="NFV5" s="19"/>
      <c r="NFW5" s="19"/>
      <c r="NFX5" s="19"/>
      <c r="NFY5" s="19"/>
      <c r="NFZ5" s="19"/>
      <c r="NGA5" s="19"/>
      <c r="NGB5" s="19"/>
      <c r="NGC5" s="19"/>
      <c r="NGD5" s="19"/>
      <c r="NGE5" s="19"/>
      <c r="NGF5" s="19"/>
      <c r="NGG5" s="19"/>
      <c r="NGH5" s="19"/>
      <c r="NGI5" s="19"/>
      <c r="NGJ5" s="19"/>
      <c r="NGK5" s="19"/>
      <c r="NGL5" s="19"/>
      <c r="NGM5" s="19"/>
      <c r="NGN5" s="19"/>
      <c r="NGO5" s="19"/>
      <c r="NGP5" s="19"/>
      <c r="NGQ5" s="19"/>
      <c r="NGR5" s="19"/>
      <c r="NGS5" s="19"/>
      <c r="NGT5" s="19"/>
      <c r="NGU5" s="19"/>
      <c r="NGV5" s="19"/>
      <c r="NGW5" s="19"/>
      <c r="NGX5" s="19"/>
      <c r="NGY5" s="19"/>
      <c r="NGZ5" s="19"/>
      <c r="NHA5" s="19"/>
      <c r="NHB5" s="19"/>
      <c r="NHC5" s="19"/>
      <c r="NHD5" s="19"/>
      <c r="NHE5" s="19"/>
      <c r="NHF5" s="19"/>
      <c r="NHG5" s="19"/>
      <c r="NHH5" s="19"/>
      <c r="NHI5" s="19"/>
      <c r="NHJ5" s="19"/>
      <c r="NHK5" s="19"/>
      <c r="NHL5" s="19"/>
      <c r="NHM5" s="19"/>
      <c r="NHN5" s="19"/>
      <c r="NHO5" s="19"/>
      <c r="NHP5" s="19"/>
      <c r="NHQ5" s="19"/>
      <c r="NHR5" s="19"/>
      <c r="NHS5" s="19"/>
      <c r="NHT5" s="19"/>
      <c r="NHU5" s="19"/>
      <c r="NHV5" s="19"/>
      <c r="NHW5" s="19"/>
      <c r="NHX5" s="19"/>
      <c r="NHY5" s="19"/>
      <c r="NHZ5" s="19"/>
      <c r="NIA5" s="19"/>
      <c r="NIB5" s="19"/>
      <c r="NIC5" s="19"/>
      <c r="NID5" s="19"/>
      <c r="NIE5" s="19"/>
      <c r="NIF5" s="19"/>
      <c r="NIG5" s="19"/>
      <c r="NIH5" s="19"/>
      <c r="NII5" s="19"/>
      <c r="NIJ5" s="19"/>
      <c r="NIK5" s="19"/>
      <c r="NIL5" s="19"/>
      <c r="NIM5" s="19"/>
      <c r="NIN5" s="19"/>
      <c r="NIO5" s="19"/>
      <c r="NIP5" s="19"/>
      <c r="NIQ5" s="19"/>
      <c r="NIR5" s="19"/>
      <c r="NIS5" s="19"/>
      <c r="NIT5" s="19"/>
      <c r="NIU5" s="19"/>
      <c r="NIV5" s="19"/>
      <c r="NIW5" s="19"/>
      <c r="NIX5" s="19"/>
      <c r="NIY5" s="19"/>
      <c r="NIZ5" s="19"/>
      <c r="NJA5" s="19"/>
      <c r="NJB5" s="19"/>
      <c r="NJC5" s="19"/>
      <c r="NJD5" s="19"/>
      <c r="NJE5" s="19"/>
      <c r="NJF5" s="19"/>
      <c r="NJG5" s="19"/>
      <c r="NJH5" s="19"/>
      <c r="NJI5" s="19"/>
      <c r="NJJ5" s="19"/>
      <c r="NJK5" s="19"/>
      <c r="NJL5" s="19"/>
      <c r="NJM5" s="19"/>
      <c r="NJN5" s="19"/>
      <c r="NJO5" s="19"/>
      <c r="NJP5" s="19"/>
      <c r="NJQ5" s="19"/>
      <c r="NJR5" s="19"/>
      <c r="NJS5" s="19"/>
      <c r="NJT5" s="19"/>
      <c r="NJU5" s="19"/>
      <c r="NJV5" s="19"/>
      <c r="NJW5" s="19"/>
      <c r="NJX5" s="19"/>
      <c r="NJY5" s="19"/>
      <c r="NJZ5" s="19"/>
      <c r="NKA5" s="19"/>
      <c r="NKB5" s="19"/>
      <c r="NKC5" s="19"/>
      <c r="NKD5" s="19"/>
      <c r="NKE5" s="19"/>
      <c r="NKF5" s="19"/>
      <c r="NKG5" s="19"/>
      <c r="NKH5" s="19"/>
      <c r="NKI5" s="19"/>
      <c r="NKJ5" s="19"/>
      <c r="NKK5" s="19"/>
      <c r="NKL5" s="19"/>
      <c r="NKM5" s="19"/>
      <c r="NKN5" s="19"/>
      <c r="NKO5" s="19"/>
      <c r="NKP5" s="19"/>
      <c r="NKQ5" s="19"/>
      <c r="NKR5" s="19"/>
      <c r="NKS5" s="19"/>
      <c r="NKT5" s="19"/>
      <c r="NKU5" s="19"/>
      <c r="NKV5" s="19"/>
      <c r="NKW5" s="19"/>
      <c r="NKX5" s="19"/>
      <c r="NKY5" s="19"/>
      <c r="NKZ5" s="19"/>
      <c r="NLA5" s="19"/>
      <c r="NLB5" s="19"/>
      <c r="NLC5" s="19"/>
      <c r="NLD5" s="19"/>
      <c r="NLE5" s="19"/>
      <c r="NLF5" s="19"/>
      <c r="NLG5" s="19"/>
      <c r="NLH5" s="19"/>
      <c r="NLI5" s="19"/>
      <c r="NLJ5" s="19"/>
      <c r="NLK5" s="19"/>
      <c r="NLL5" s="19"/>
      <c r="NLM5" s="19"/>
      <c r="NLN5" s="19"/>
      <c r="NLO5" s="19"/>
      <c r="NLP5" s="19"/>
      <c r="NLQ5" s="19"/>
      <c r="NLR5" s="19"/>
      <c r="NLS5" s="19"/>
      <c r="NLT5" s="19"/>
      <c r="NLU5" s="19"/>
      <c r="NLV5" s="19"/>
      <c r="NLW5" s="19"/>
      <c r="NLX5" s="19"/>
      <c r="NLY5" s="19"/>
      <c r="NLZ5" s="19"/>
      <c r="NMA5" s="19"/>
      <c r="NMB5" s="19"/>
      <c r="NMC5" s="19"/>
      <c r="NMD5" s="19"/>
      <c r="NME5" s="19"/>
      <c r="NMF5" s="19"/>
      <c r="NMG5" s="19"/>
      <c r="NMH5" s="19"/>
      <c r="NMI5" s="19"/>
      <c r="NMJ5" s="19"/>
      <c r="NMK5" s="19"/>
      <c r="NML5" s="19"/>
      <c r="NMM5" s="19"/>
      <c r="NMN5" s="19"/>
      <c r="NMO5" s="19"/>
      <c r="NMP5" s="19"/>
      <c r="NMQ5" s="19"/>
      <c r="NMR5" s="19"/>
      <c r="NMS5" s="19"/>
      <c r="NMT5" s="19"/>
      <c r="NMU5" s="19"/>
      <c r="NMV5" s="19"/>
      <c r="NMW5" s="19"/>
      <c r="NMX5" s="19"/>
      <c r="NMY5" s="19"/>
      <c r="NMZ5" s="19"/>
      <c r="NNA5" s="19"/>
      <c r="NNB5" s="19"/>
      <c r="NNC5" s="19"/>
      <c r="NND5" s="19"/>
      <c r="NNE5" s="19"/>
      <c r="NNF5" s="19"/>
      <c r="NNG5" s="19"/>
      <c r="NNH5" s="19"/>
      <c r="NNI5" s="19"/>
      <c r="NNJ5" s="19"/>
      <c r="NNK5" s="19"/>
      <c r="NNL5" s="19"/>
      <c r="NNM5" s="19"/>
      <c r="NNN5" s="19"/>
      <c r="NNO5" s="19"/>
      <c r="NNP5" s="19"/>
      <c r="NNQ5" s="19"/>
      <c r="NNR5" s="19"/>
      <c r="NNS5" s="19"/>
      <c r="NNT5" s="19"/>
      <c r="NNU5" s="19"/>
      <c r="NNV5" s="19"/>
      <c r="NNW5" s="19"/>
      <c r="NNX5" s="19"/>
      <c r="NNY5" s="19"/>
      <c r="NNZ5" s="19"/>
      <c r="NOA5" s="19"/>
      <c r="NOB5" s="19"/>
      <c r="NOC5" s="19"/>
      <c r="NOD5" s="19"/>
      <c r="NOE5" s="19"/>
      <c r="NOF5" s="19"/>
      <c r="NOG5" s="19"/>
      <c r="NOH5" s="19"/>
      <c r="NOI5" s="19"/>
      <c r="NOJ5" s="19"/>
      <c r="NOK5" s="19"/>
      <c r="NOL5" s="19"/>
      <c r="NOM5" s="19"/>
      <c r="NON5" s="19"/>
      <c r="NOO5" s="19"/>
      <c r="NOP5" s="19"/>
      <c r="NOQ5" s="19"/>
      <c r="NOR5" s="19"/>
      <c r="NOS5" s="19"/>
      <c r="NOT5" s="19"/>
      <c r="NOU5" s="19"/>
      <c r="NOV5" s="19"/>
      <c r="NOW5" s="19"/>
      <c r="NOX5" s="19"/>
      <c r="NOY5" s="19"/>
      <c r="NOZ5" s="19"/>
      <c r="NPA5" s="19"/>
      <c r="NPB5" s="19"/>
      <c r="NPC5" s="19"/>
      <c r="NPD5" s="19"/>
      <c r="NPE5" s="19"/>
      <c r="NPF5" s="19"/>
      <c r="NPG5" s="19"/>
      <c r="NPH5" s="19"/>
      <c r="NPI5" s="19"/>
      <c r="NPJ5" s="19"/>
      <c r="NPK5" s="19"/>
      <c r="NPL5" s="19"/>
      <c r="NPM5" s="19"/>
      <c r="NPN5" s="19"/>
      <c r="NPO5" s="19"/>
      <c r="NPP5" s="19"/>
      <c r="NPQ5" s="19"/>
      <c r="NPR5" s="19"/>
      <c r="NPS5" s="19"/>
      <c r="NPT5" s="19"/>
      <c r="NPU5" s="19"/>
      <c r="NPV5" s="19"/>
      <c r="NPW5" s="19"/>
      <c r="NPX5" s="19"/>
      <c r="NPY5" s="19"/>
      <c r="NPZ5" s="19"/>
      <c r="NQA5" s="19"/>
      <c r="NQB5" s="19"/>
      <c r="NQC5" s="19"/>
      <c r="NQD5" s="19"/>
      <c r="NQE5" s="19"/>
      <c r="NQF5" s="19"/>
      <c r="NQG5" s="19"/>
      <c r="NQH5" s="19"/>
      <c r="NQI5" s="19"/>
      <c r="NQJ5" s="19"/>
      <c r="NQK5" s="19"/>
      <c r="NQL5" s="19"/>
      <c r="NQM5" s="19"/>
      <c r="NQN5" s="19"/>
      <c r="NQO5" s="19"/>
      <c r="NQP5" s="19"/>
      <c r="NQQ5" s="19"/>
      <c r="NQR5" s="19"/>
      <c r="NQS5" s="19"/>
      <c r="NQT5" s="19"/>
      <c r="NQU5" s="19"/>
      <c r="NQV5" s="19"/>
      <c r="NQW5" s="19"/>
      <c r="NQX5" s="19"/>
      <c r="NQY5" s="19"/>
      <c r="NQZ5" s="19"/>
      <c r="NRA5" s="19"/>
      <c r="NRB5" s="19"/>
      <c r="NRC5" s="19"/>
      <c r="NRD5" s="19"/>
      <c r="NRE5" s="19"/>
      <c r="NRF5" s="19"/>
      <c r="NRG5" s="19"/>
      <c r="NRH5" s="19"/>
      <c r="NRI5" s="19"/>
      <c r="NRJ5" s="19"/>
      <c r="NRK5" s="19"/>
      <c r="NRL5" s="19"/>
      <c r="NRM5" s="19"/>
      <c r="NRN5" s="19"/>
      <c r="NRO5" s="19"/>
      <c r="NRP5" s="19"/>
      <c r="NRQ5" s="19"/>
      <c r="NRR5" s="19"/>
      <c r="NRS5" s="19"/>
      <c r="NRT5" s="19"/>
      <c r="NRU5" s="19"/>
      <c r="NRV5" s="19"/>
      <c r="NRW5" s="19"/>
      <c r="NRX5" s="19"/>
      <c r="NRY5" s="19"/>
      <c r="NRZ5" s="19"/>
      <c r="NSA5" s="19"/>
      <c r="NSB5" s="19"/>
      <c r="NSC5" s="19"/>
      <c r="NSD5" s="19"/>
      <c r="NSE5" s="19"/>
      <c r="NSF5" s="19"/>
      <c r="NSG5" s="19"/>
      <c r="NSH5" s="19"/>
      <c r="NSI5" s="19"/>
      <c r="NSJ5" s="19"/>
      <c r="NSK5" s="19"/>
      <c r="NSL5" s="19"/>
      <c r="NSM5" s="19"/>
      <c r="NSN5" s="19"/>
      <c r="NSO5" s="19"/>
      <c r="NSP5" s="19"/>
      <c r="NSQ5" s="19"/>
      <c r="NSR5" s="19"/>
      <c r="NSS5" s="19"/>
      <c r="NST5" s="19"/>
      <c r="NSU5" s="19"/>
      <c r="NSV5" s="19"/>
      <c r="NSW5" s="19"/>
      <c r="NSX5" s="19"/>
      <c r="NSY5" s="19"/>
      <c r="NSZ5" s="19"/>
      <c r="NTA5" s="19"/>
      <c r="NTB5" s="19"/>
      <c r="NTC5" s="19"/>
      <c r="NTD5" s="19"/>
      <c r="NTE5" s="19"/>
      <c r="NTF5" s="19"/>
      <c r="NTG5" s="19"/>
      <c r="NTH5" s="19"/>
      <c r="NTI5" s="19"/>
      <c r="NTJ5" s="19"/>
      <c r="NTK5" s="19"/>
      <c r="NTL5" s="19"/>
      <c r="NTM5" s="19"/>
      <c r="NTN5" s="19"/>
      <c r="NTO5" s="19"/>
      <c r="NTP5" s="19"/>
      <c r="NTQ5" s="19"/>
      <c r="NTR5" s="19"/>
      <c r="NTS5" s="19"/>
      <c r="NTT5" s="19"/>
      <c r="NTU5" s="19"/>
      <c r="NTV5" s="19"/>
      <c r="NTW5" s="19"/>
      <c r="NTX5" s="19"/>
      <c r="NTY5" s="19"/>
      <c r="NTZ5" s="19"/>
      <c r="NUA5" s="19"/>
      <c r="NUB5" s="19"/>
      <c r="NUC5" s="19"/>
      <c r="NUD5" s="19"/>
      <c r="NUE5" s="19"/>
      <c r="NUF5" s="19"/>
      <c r="NUG5" s="19"/>
      <c r="NUH5" s="19"/>
      <c r="NUI5" s="19"/>
      <c r="NUJ5" s="19"/>
      <c r="NUK5" s="19"/>
      <c r="NUL5" s="19"/>
      <c r="NUM5" s="19"/>
      <c r="NUN5" s="19"/>
      <c r="NUO5" s="19"/>
      <c r="NUP5" s="19"/>
      <c r="NUQ5" s="19"/>
      <c r="NUR5" s="19"/>
      <c r="NUS5" s="19"/>
      <c r="NUT5" s="19"/>
      <c r="NUU5" s="19"/>
      <c r="NUV5" s="19"/>
      <c r="NUW5" s="19"/>
      <c r="NUX5" s="19"/>
      <c r="NUY5" s="19"/>
      <c r="NUZ5" s="19"/>
      <c r="NVA5" s="19"/>
      <c r="NVB5" s="19"/>
      <c r="NVC5" s="19"/>
      <c r="NVD5" s="19"/>
      <c r="NVE5" s="19"/>
      <c r="NVF5" s="19"/>
      <c r="NVG5" s="19"/>
      <c r="NVH5" s="19"/>
      <c r="NVI5" s="19"/>
      <c r="NVJ5" s="19"/>
      <c r="NVK5" s="19"/>
      <c r="NVL5" s="19"/>
      <c r="NVM5" s="19"/>
      <c r="NVN5" s="19"/>
      <c r="NVO5" s="19"/>
      <c r="NVP5" s="19"/>
      <c r="NVQ5" s="19"/>
      <c r="NVR5" s="19"/>
      <c r="NVS5" s="19"/>
      <c r="NVT5" s="19"/>
      <c r="NVU5" s="19"/>
      <c r="NVV5" s="19"/>
      <c r="NVW5" s="19"/>
      <c r="NVX5" s="19"/>
      <c r="NVY5" s="19"/>
      <c r="NVZ5" s="19"/>
      <c r="NWA5" s="19"/>
      <c r="NWB5" s="19"/>
      <c r="NWC5" s="19"/>
      <c r="NWD5" s="19"/>
      <c r="NWE5" s="19"/>
      <c r="NWF5" s="19"/>
      <c r="NWG5" s="19"/>
      <c r="NWH5" s="19"/>
      <c r="NWI5" s="19"/>
      <c r="NWJ5" s="19"/>
      <c r="NWK5" s="19"/>
      <c r="NWL5" s="19"/>
      <c r="NWM5" s="19"/>
      <c r="NWN5" s="19"/>
      <c r="NWO5" s="19"/>
      <c r="NWP5" s="19"/>
      <c r="NWQ5" s="19"/>
      <c r="NWR5" s="19"/>
      <c r="NWS5" s="19"/>
      <c r="NWT5" s="19"/>
      <c r="NWU5" s="19"/>
      <c r="NWV5" s="19"/>
      <c r="NWW5" s="19"/>
      <c r="NWX5" s="19"/>
      <c r="NWY5" s="19"/>
      <c r="NWZ5" s="19"/>
      <c r="NXA5" s="19"/>
      <c r="NXB5" s="19"/>
      <c r="NXC5" s="19"/>
      <c r="NXD5" s="19"/>
      <c r="NXE5" s="19"/>
      <c r="NXF5" s="19"/>
      <c r="NXG5" s="19"/>
      <c r="NXH5" s="19"/>
      <c r="NXI5" s="19"/>
      <c r="NXJ5" s="19"/>
      <c r="NXK5" s="19"/>
      <c r="NXL5" s="19"/>
      <c r="NXM5" s="19"/>
      <c r="NXN5" s="19"/>
      <c r="NXO5" s="19"/>
      <c r="NXP5" s="19"/>
      <c r="NXQ5" s="19"/>
      <c r="NXR5" s="19"/>
      <c r="NXS5" s="19"/>
      <c r="NXT5" s="19"/>
      <c r="NXU5" s="19"/>
      <c r="NXV5" s="19"/>
      <c r="NXW5" s="19"/>
      <c r="NXX5" s="19"/>
      <c r="NXY5" s="19"/>
      <c r="NXZ5" s="19"/>
      <c r="NYA5" s="19"/>
      <c r="NYB5" s="19"/>
      <c r="NYC5" s="19"/>
      <c r="NYD5" s="19"/>
      <c r="NYE5" s="19"/>
      <c r="NYF5" s="19"/>
      <c r="NYG5" s="19"/>
      <c r="NYH5" s="19"/>
      <c r="NYI5" s="19"/>
      <c r="NYJ5" s="19"/>
      <c r="NYK5" s="19"/>
      <c r="NYL5" s="19"/>
      <c r="NYM5" s="19"/>
      <c r="NYN5" s="19"/>
      <c r="NYO5" s="19"/>
      <c r="NYP5" s="19"/>
      <c r="NYQ5" s="19"/>
      <c r="NYR5" s="19"/>
      <c r="NYS5" s="19"/>
      <c r="NYT5" s="19"/>
      <c r="NYU5" s="19"/>
      <c r="NYV5" s="19"/>
      <c r="NYW5" s="19"/>
      <c r="NYX5" s="19"/>
      <c r="NYY5" s="19"/>
      <c r="NYZ5" s="19"/>
      <c r="NZA5" s="19"/>
      <c r="NZB5" s="19"/>
      <c r="NZC5" s="19"/>
      <c r="NZD5" s="19"/>
      <c r="NZE5" s="19"/>
      <c r="NZF5" s="19"/>
      <c r="NZG5" s="19"/>
      <c r="NZH5" s="19"/>
      <c r="NZI5" s="19"/>
      <c r="NZJ5" s="19"/>
      <c r="NZK5" s="19"/>
      <c r="NZL5" s="19"/>
      <c r="NZM5" s="19"/>
      <c r="NZN5" s="19"/>
      <c r="NZO5" s="19"/>
      <c r="NZP5" s="19"/>
      <c r="NZQ5" s="19"/>
      <c r="NZR5" s="19"/>
      <c r="NZS5" s="19"/>
      <c r="NZT5" s="19"/>
      <c r="NZU5" s="19"/>
      <c r="NZV5" s="19"/>
      <c r="NZW5" s="19"/>
      <c r="NZX5" s="19"/>
      <c r="NZY5" s="19"/>
      <c r="NZZ5" s="19"/>
      <c r="OAA5" s="19"/>
      <c r="OAB5" s="19"/>
      <c r="OAC5" s="19"/>
      <c r="OAD5" s="19"/>
      <c r="OAE5" s="19"/>
      <c r="OAF5" s="19"/>
      <c r="OAG5" s="19"/>
      <c r="OAH5" s="19"/>
      <c r="OAI5" s="19"/>
      <c r="OAJ5" s="19"/>
      <c r="OAK5" s="19"/>
      <c r="OAL5" s="19"/>
      <c r="OAM5" s="19"/>
      <c r="OAN5" s="19"/>
      <c r="OAO5" s="19"/>
      <c r="OAP5" s="19"/>
      <c r="OAQ5" s="19"/>
      <c r="OAR5" s="19"/>
      <c r="OAS5" s="19"/>
      <c r="OAT5" s="19"/>
      <c r="OAU5" s="19"/>
      <c r="OAV5" s="19"/>
      <c r="OAW5" s="19"/>
      <c r="OAX5" s="19"/>
      <c r="OAY5" s="19"/>
      <c r="OAZ5" s="19"/>
      <c r="OBA5" s="19"/>
      <c r="OBB5" s="19"/>
      <c r="OBC5" s="19"/>
      <c r="OBD5" s="19"/>
      <c r="OBE5" s="19"/>
      <c r="OBF5" s="19"/>
      <c r="OBG5" s="19"/>
      <c r="OBH5" s="19"/>
      <c r="OBI5" s="19"/>
      <c r="OBJ5" s="19"/>
      <c r="OBK5" s="19"/>
      <c r="OBL5" s="19"/>
      <c r="OBM5" s="19"/>
      <c r="OBN5" s="19"/>
      <c r="OBO5" s="19"/>
      <c r="OBP5" s="19"/>
      <c r="OBQ5" s="19"/>
      <c r="OBR5" s="19"/>
      <c r="OBS5" s="19"/>
      <c r="OBT5" s="19"/>
      <c r="OBU5" s="19"/>
      <c r="OBV5" s="19"/>
      <c r="OBW5" s="19"/>
      <c r="OBX5" s="19"/>
      <c r="OBY5" s="19"/>
      <c r="OBZ5" s="19"/>
      <c r="OCA5" s="19"/>
      <c r="OCB5" s="19"/>
      <c r="OCC5" s="19"/>
      <c r="OCD5" s="19"/>
      <c r="OCE5" s="19"/>
      <c r="OCF5" s="19"/>
      <c r="OCG5" s="19"/>
      <c r="OCH5" s="19"/>
      <c r="OCI5" s="19"/>
      <c r="OCJ5" s="19"/>
      <c r="OCK5" s="19"/>
      <c r="OCL5" s="19"/>
      <c r="OCM5" s="19"/>
      <c r="OCN5" s="19"/>
      <c r="OCO5" s="19"/>
      <c r="OCP5" s="19"/>
      <c r="OCQ5" s="19"/>
      <c r="OCR5" s="19"/>
      <c r="OCS5" s="19"/>
      <c r="OCT5" s="19"/>
      <c r="OCU5" s="19"/>
      <c r="OCV5" s="19"/>
      <c r="OCW5" s="19"/>
      <c r="OCX5" s="19"/>
      <c r="OCY5" s="19"/>
      <c r="OCZ5" s="19"/>
      <c r="ODA5" s="19"/>
      <c r="ODB5" s="19"/>
      <c r="ODC5" s="19"/>
      <c r="ODD5" s="19"/>
      <c r="ODE5" s="19"/>
      <c r="ODF5" s="19"/>
      <c r="ODG5" s="19"/>
      <c r="ODH5" s="19"/>
      <c r="ODI5" s="19"/>
      <c r="ODJ5" s="19"/>
      <c r="ODK5" s="19"/>
      <c r="ODL5" s="19"/>
      <c r="ODM5" s="19"/>
      <c r="ODN5" s="19"/>
      <c r="ODO5" s="19"/>
      <c r="ODP5" s="19"/>
      <c r="ODQ5" s="19"/>
      <c r="ODR5" s="19"/>
      <c r="ODS5" s="19"/>
      <c r="ODT5" s="19"/>
      <c r="ODU5" s="19"/>
      <c r="ODV5" s="19"/>
      <c r="ODW5" s="19"/>
      <c r="ODX5" s="19"/>
      <c r="ODY5" s="19"/>
      <c r="ODZ5" s="19"/>
      <c r="OEA5" s="19"/>
      <c r="OEB5" s="19"/>
      <c r="OEC5" s="19"/>
      <c r="OED5" s="19"/>
      <c r="OEE5" s="19"/>
      <c r="OEF5" s="19"/>
      <c r="OEG5" s="19"/>
      <c r="OEH5" s="19"/>
      <c r="OEI5" s="19"/>
      <c r="OEJ5" s="19"/>
      <c r="OEK5" s="19"/>
      <c r="OEL5" s="19"/>
      <c r="OEM5" s="19"/>
      <c r="OEN5" s="19"/>
      <c r="OEO5" s="19"/>
      <c r="OEP5" s="19"/>
      <c r="OEQ5" s="19"/>
      <c r="OER5" s="19"/>
      <c r="OES5" s="19"/>
      <c r="OET5" s="19"/>
      <c r="OEU5" s="19"/>
      <c r="OEV5" s="19"/>
      <c r="OEW5" s="19"/>
      <c r="OEX5" s="19"/>
      <c r="OEY5" s="19"/>
      <c r="OEZ5" s="19"/>
      <c r="OFA5" s="19"/>
      <c r="OFB5" s="19"/>
      <c r="OFC5" s="19"/>
      <c r="OFD5" s="19"/>
      <c r="OFE5" s="19"/>
      <c r="OFF5" s="19"/>
      <c r="OFG5" s="19"/>
      <c r="OFH5" s="19"/>
      <c r="OFI5" s="19"/>
      <c r="OFJ5" s="19"/>
      <c r="OFK5" s="19"/>
      <c r="OFL5" s="19"/>
      <c r="OFM5" s="19"/>
      <c r="OFN5" s="19"/>
      <c r="OFO5" s="19"/>
      <c r="OFP5" s="19"/>
      <c r="OFQ5" s="19"/>
      <c r="OFR5" s="19"/>
      <c r="OFS5" s="19"/>
      <c r="OFT5" s="19"/>
      <c r="OFU5" s="19"/>
      <c r="OFV5" s="19"/>
      <c r="OFW5" s="19"/>
      <c r="OFX5" s="19"/>
      <c r="OFY5" s="19"/>
      <c r="OFZ5" s="19"/>
      <c r="OGA5" s="19"/>
      <c r="OGB5" s="19"/>
      <c r="OGC5" s="19"/>
      <c r="OGD5" s="19"/>
      <c r="OGE5" s="19"/>
      <c r="OGF5" s="19"/>
      <c r="OGG5" s="19"/>
      <c r="OGH5" s="19"/>
      <c r="OGI5" s="19"/>
      <c r="OGJ5" s="19"/>
      <c r="OGK5" s="19"/>
      <c r="OGL5" s="19"/>
      <c r="OGM5" s="19"/>
      <c r="OGN5" s="19"/>
      <c r="OGO5" s="19"/>
      <c r="OGP5" s="19"/>
      <c r="OGQ5" s="19"/>
      <c r="OGR5" s="19"/>
      <c r="OGS5" s="19"/>
      <c r="OGT5" s="19"/>
      <c r="OGU5" s="19"/>
      <c r="OGV5" s="19"/>
      <c r="OGW5" s="19"/>
      <c r="OGX5" s="19"/>
      <c r="OGY5" s="19"/>
      <c r="OGZ5" s="19"/>
      <c r="OHA5" s="19"/>
      <c r="OHB5" s="19"/>
      <c r="OHC5" s="19"/>
      <c r="OHD5" s="19"/>
      <c r="OHE5" s="19"/>
      <c r="OHF5" s="19"/>
      <c r="OHG5" s="19"/>
      <c r="OHH5" s="19"/>
      <c r="OHI5" s="19"/>
      <c r="OHJ5" s="19"/>
      <c r="OHK5" s="19"/>
      <c r="OHL5" s="19"/>
      <c r="OHM5" s="19"/>
      <c r="OHN5" s="19"/>
      <c r="OHO5" s="19"/>
      <c r="OHP5" s="19"/>
      <c r="OHQ5" s="19"/>
      <c r="OHR5" s="19"/>
      <c r="OHS5" s="19"/>
      <c r="OHT5" s="19"/>
      <c r="OHU5" s="19"/>
      <c r="OHV5" s="19"/>
      <c r="OHW5" s="19"/>
      <c r="OHX5" s="19"/>
      <c r="OHY5" s="19"/>
      <c r="OHZ5" s="19"/>
      <c r="OIA5" s="19"/>
      <c r="OIB5" s="19"/>
      <c r="OIC5" s="19"/>
      <c r="OID5" s="19"/>
      <c r="OIE5" s="19"/>
      <c r="OIF5" s="19"/>
      <c r="OIG5" s="19"/>
      <c r="OIH5" s="19"/>
      <c r="OII5" s="19"/>
      <c r="OIJ5" s="19"/>
      <c r="OIK5" s="19"/>
      <c r="OIL5" s="19"/>
      <c r="OIM5" s="19"/>
      <c r="OIN5" s="19"/>
      <c r="OIO5" s="19"/>
      <c r="OIP5" s="19"/>
      <c r="OIQ5" s="19"/>
      <c r="OIR5" s="19"/>
      <c r="OIS5" s="19"/>
      <c r="OIT5" s="19"/>
      <c r="OIU5" s="19"/>
      <c r="OIV5" s="19"/>
      <c r="OIW5" s="19"/>
      <c r="OIX5" s="19"/>
      <c r="OIY5" s="19"/>
      <c r="OIZ5" s="19"/>
      <c r="OJA5" s="19"/>
      <c r="OJB5" s="19"/>
      <c r="OJC5" s="19"/>
      <c r="OJD5" s="19"/>
      <c r="OJE5" s="19"/>
      <c r="OJF5" s="19"/>
      <c r="OJG5" s="19"/>
      <c r="OJH5" s="19"/>
      <c r="OJI5" s="19"/>
      <c r="OJJ5" s="19"/>
      <c r="OJK5" s="19"/>
      <c r="OJL5" s="19"/>
      <c r="OJM5" s="19"/>
      <c r="OJN5" s="19"/>
      <c r="OJO5" s="19"/>
      <c r="OJP5" s="19"/>
      <c r="OJQ5" s="19"/>
      <c r="OJR5" s="19"/>
      <c r="OJS5" s="19"/>
      <c r="OJT5" s="19"/>
      <c r="OJU5" s="19"/>
      <c r="OJV5" s="19"/>
      <c r="OJW5" s="19"/>
      <c r="OJX5" s="19"/>
      <c r="OJY5" s="19"/>
      <c r="OJZ5" s="19"/>
      <c r="OKA5" s="19"/>
      <c r="OKB5" s="19"/>
      <c r="OKC5" s="19"/>
      <c r="OKD5" s="19"/>
      <c r="OKE5" s="19"/>
      <c r="OKF5" s="19"/>
      <c r="OKG5" s="19"/>
      <c r="OKH5" s="19"/>
      <c r="OKI5" s="19"/>
      <c r="OKJ5" s="19"/>
      <c r="OKK5" s="19"/>
      <c r="OKL5" s="19"/>
      <c r="OKM5" s="19"/>
      <c r="OKN5" s="19"/>
      <c r="OKO5" s="19"/>
      <c r="OKP5" s="19"/>
      <c r="OKQ5" s="19"/>
      <c r="OKR5" s="19"/>
      <c r="OKS5" s="19"/>
      <c r="OKT5" s="19"/>
      <c r="OKU5" s="19"/>
      <c r="OKV5" s="19"/>
      <c r="OKW5" s="19"/>
      <c r="OKX5" s="19"/>
      <c r="OKY5" s="19"/>
      <c r="OKZ5" s="19"/>
      <c r="OLA5" s="19"/>
      <c r="OLB5" s="19"/>
      <c r="OLC5" s="19"/>
      <c r="OLD5" s="19"/>
      <c r="OLE5" s="19"/>
      <c r="OLF5" s="19"/>
      <c r="OLG5" s="19"/>
      <c r="OLH5" s="19"/>
      <c r="OLI5" s="19"/>
      <c r="OLJ5" s="19"/>
      <c r="OLK5" s="19"/>
      <c r="OLL5" s="19"/>
      <c r="OLM5" s="19"/>
      <c r="OLN5" s="19"/>
      <c r="OLO5" s="19"/>
      <c r="OLP5" s="19"/>
      <c r="OLQ5" s="19"/>
      <c r="OLR5" s="19"/>
      <c r="OLS5" s="19"/>
      <c r="OLT5" s="19"/>
      <c r="OLU5" s="19"/>
      <c r="OLV5" s="19"/>
      <c r="OLW5" s="19"/>
      <c r="OLX5" s="19"/>
      <c r="OLY5" s="19"/>
      <c r="OLZ5" s="19"/>
      <c r="OMA5" s="19"/>
      <c r="OMB5" s="19"/>
      <c r="OMC5" s="19"/>
      <c r="OMD5" s="19"/>
      <c r="OME5" s="19"/>
      <c r="OMF5" s="19"/>
      <c r="OMG5" s="19"/>
      <c r="OMH5" s="19"/>
      <c r="OMI5" s="19"/>
      <c r="OMJ5" s="19"/>
      <c r="OMK5" s="19"/>
      <c r="OML5" s="19"/>
      <c r="OMM5" s="19"/>
      <c r="OMN5" s="19"/>
      <c r="OMO5" s="19"/>
      <c r="OMP5" s="19"/>
      <c r="OMQ5" s="19"/>
      <c r="OMR5" s="19"/>
      <c r="OMS5" s="19"/>
      <c r="OMT5" s="19"/>
      <c r="OMU5" s="19"/>
      <c r="OMV5" s="19"/>
      <c r="OMW5" s="19"/>
      <c r="OMX5" s="19"/>
      <c r="OMY5" s="19"/>
      <c r="OMZ5" s="19"/>
      <c r="ONA5" s="19"/>
      <c r="ONB5" s="19"/>
      <c r="ONC5" s="19"/>
      <c r="OND5" s="19"/>
      <c r="ONE5" s="19"/>
      <c r="ONF5" s="19"/>
      <c r="ONG5" s="19"/>
      <c r="ONH5" s="19"/>
      <c r="ONI5" s="19"/>
      <c r="ONJ5" s="19"/>
      <c r="ONK5" s="19"/>
      <c r="ONL5" s="19"/>
      <c r="ONM5" s="19"/>
      <c r="ONN5" s="19"/>
      <c r="ONO5" s="19"/>
      <c r="ONP5" s="19"/>
      <c r="ONQ5" s="19"/>
      <c r="ONR5" s="19"/>
      <c r="ONS5" s="19"/>
      <c r="ONT5" s="19"/>
      <c r="ONU5" s="19"/>
      <c r="ONV5" s="19"/>
      <c r="ONW5" s="19"/>
      <c r="ONX5" s="19"/>
      <c r="ONY5" s="19"/>
      <c r="ONZ5" s="19"/>
      <c r="OOA5" s="19"/>
      <c r="OOB5" s="19"/>
      <c r="OOC5" s="19"/>
      <c r="OOD5" s="19"/>
      <c r="OOE5" s="19"/>
      <c r="OOF5" s="19"/>
      <c r="OOG5" s="19"/>
      <c r="OOH5" s="19"/>
      <c r="OOI5" s="19"/>
      <c r="OOJ5" s="19"/>
      <c r="OOK5" s="19"/>
      <c r="OOL5" s="19"/>
      <c r="OOM5" s="19"/>
      <c r="OON5" s="19"/>
      <c r="OOO5" s="19"/>
      <c r="OOP5" s="19"/>
      <c r="OOQ5" s="19"/>
      <c r="OOR5" s="19"/>
      <c r="OOS5" s="19"/>
      <c r="OOT5" s="19"/>
      <c r="OOU5" s="19"/>
      <c r="OOV5" s="19"/>
      <c r="OOW5" s="19"/>
      <c r="OOX5" s="19"/>
      <c r="OOY5" s="19"/>
      <c r="OOZ5" s="19"/>
      <c r="OPA5" s="19"/>
      <c r="OPB5" s="19"/>
      <c r="OPC5" s="19"/>
      <c r="OPD5" s="19"/>
      <c r="OPE5" s="19"/>
      <c r="OPF5" s="19"/>
      <c r="OPG5" s="19"/>
      <c r="OPH5" s="19"/>
      <c r="OPI5" s="19"/>
      <c r="OPJ5" s="19"/>
      <c r="OPK5" s="19"/>
      <c r="OPL5" s="19"/>
      <c r="OPM5" s="19"/>
      <c r="OPN5" s="19"/>
      <c r="OPO5" s="19"/>
      <c r="OPP5" s="19"/>
      <c r="OPQ5" s="19"/>
      <c r="OPR5" s="19"/>
      <c r="OPS5" s="19"/>
      <c r="OPT5" s="19"/>
      <c r="OPU5" s="19"/>
      <c r="OPV5" s="19"/>
      <c r="OPW5" s="19"/>
      <c r="OPX5" s="19"/>
      <c r="OPY5" s="19"/>
      <c r="OPZ5" s="19"/>
      <c r="OQA5" s="19"/>
      <c r="OQB5" s="19"/>
      <c r="OQC5" s="19"/>
      <c r="OQD5" s="19"/>
      <c r="OQE5" s="19"/>
      <c r="OQF5" s="19"/>
      <c r="OQG5" s="19"/>
      <c r="OQH5" s="19"/>
      <c r="OQI5" s="19"/>
      <c r="OQJ5" s="19"/>
      <c r="OQK5" s="19"/>
      <c r="OQL5" s="19"/>
      <c r="OQM5" s="19"/>
      <c r="OQN5" s="19"/>
      <c r="OQO5" s="19"/>
      <c r="OQP5" s="19"/>
      <c r="OQQ5" s="19"/>
      <c r="OQR5" s="19"/>
      <c r="OQS5" s="19"/>
      <c r="OQT5" s="19"/>
      <c r="OQU5" s="19"/>
      <c r="OQV5" s="19"/>
      <c r="OQW5" s="19"/>
      <c r="OQX5" s="19"/>
      <c r="OQY5" s="19"/>
      <c r="OQZ5" s="19"/>
      <c r="ORA5" s="19"/>
      <c r="ORB5" s="19"/>
      <c r="ORC5" s="19"/>
      <c r="ORD5" s="19"/>
      <c r="ORE5" s="19"/>
      <c r="ORF5" s="19"/>
      <c r="ORG5" s="19"/>
      <c r="ORH5" s="19"/>
      <c r="ORI5" s="19"/>
      <c r="ORJ5" s="19"/>
      <c r="ORK5" s="19"/>
      <c r="ORL5" s="19"/>
      <c r="ORM5" s="19"/>
      <c r="ORN5" s="19"/>
      <c r="ORO5" s="19"/>
      <c r="ORP5" s="19"/>
      <c r="ORQ5" s="19"/>
      <c r="ORR5" s="19"/>
      <c r="ORS5" s="19"/>
      <c r="ORT5" s="19"/>
      <c r="ORU5" s="19"/>
      <c r="ORV5" s="19"/>
      <c r="ORW5" s="19"/>
      <c r="ORX5" s="19"/>
      <c r="ORY5" s="19"/>
      <c r="ORZ5" s="19"/>
      <c r="OSA5" s="19"/>
      <c r="OSB5" s="19"/>
      <c r="OSC5" s="19"/>
      <c r="OSD5" s="19"/>
      <c r="OSE5" s="19"/>
      <c r="OSF5" s="19"/>
      <c r="OSG5" s="19"/>
      <c r="OSH5" s="19"/>
      <c r="OSI5" s="19"/>
      <c r="OSJ5" s="19"/>
      <c r="OSK5" s="19"/>
      <c r="OSL5" s="19"/>
      <c r="OSM5" s="19"/>
      <c r="OSN5" s="19"/>
      <c r="OSO5" s="19"/>
      <c r="OSP5" s="19"/>
      <c r="OSQ5" s="19"/>
      <c r="OSR5" s="19"/>
      <c r="OSS5" s="19"/>
      <c r="OST5" s="19"/>
      <c r="OSU5" s="19"/>
      <c r="OSV5" s="19"/>
      <c r="OSW5" s="19"/>
      <c r="OSX5" s="19"/>
      <c r="OSY5" s="19"/>
      <c r="OSZ5" s="19"/>
      <c r="OTA5" s="19"/>
      <c r="OTB5" s="19"/>
      <c r="OTC5" s="19"/>
      <c r="OTD5" s="19"/>
      <c r="OTE5" s="19"/>
      <c r="OTF5" s="19"/>
      <c r="OTG5" s="19"/>
      <c r="OTH5" s="19"/>
      <c r="OTI5" s="19"/>
      <c r="OTJ5" s="19"/>
      <c r="OTK5" s="19"/>
      <c r="OTL5" s="19"/>
      <c r="OTM5" s="19"/>
      <c r="OTN5" s="19"/>
      <c r="OTO5" s="19"/>
      <c r="OTP5" s="19"/>
      <c r="OTQ5" s="19"/>
      <c r="OTR5" s="19"/>
      <c r="OTS5" s="19"/>
      <c r="OTT5" s="19"/>
      <c r="OTU5" s="19"/>
      <c r="OTV5" s="19"/>
      <c r="OTW5" s="19"/>
      <c r="OTX5" s="19"/>
      <c r="OTY5" s="19"/>
      <c r="OTZ5" s="19"/>
      <c r="OUA5" s="19"/>
      <c r="OUB5" s="19"/>
      <c r="OUC5" s="19"/>
      <c r="OUD5" s="19"/>
      <c r="OUE5" s="19"/>
      <c r="OUF5" s="19"/>
      <c r="OUG5" s="19"/>
      <c r="OUH5" s="19"/>
      <c r="OUI5" s="19"/>
      <c r="OUJ5" s="19"/>
      <c r="OUK5" s="19"/>
      <c r="OUL5" s="19"/>
      <c r="OUM5" s="19"/>
      <c r="OUN5" s="19"/>
      <c r="OUO5" s="19"/>
      <c r="OUP5" s="19"/>
      <c r="OUQ5" s="19"/>
      <c r="OUR5" s="19"/>
      <c r="OUS5" s="19"/>
      <c r="OUT5" s="19"/>
      <c r="OUU5" s="19"/>
      <c r="OUV5" s="19"/>
      <c r="OUW5" s="19"/>
      <c r="OUX5" s="19"/>
      <c r="OUY5" s="19"/>
      <c r="OUZ5" s="19"/>
      <c r="OVA5" s="19"/>
      <c r="OVB5" s="19"/>
      <c r="OVC5" s="19"/>
      <c r="OVD5" s="19"/>
      <c r="OVE5" s="19"/>
      <c r="OVF5" s="19"/>
      <c r="OVG5" s="19"/>
      <c r="OVH5" s="19"/>
      <c r="OVI5" s="19"/>
      <c r="OVJ5" s="19"/>
      <c r="OVK5" s="19"/>
      <c r="OVL5" s="19"/>
      <c r="OVM5" s="19"/>
      <c r="OVN5" s="19"/>
      <c r="OVO5" s="19"/>
      <c r="OVP5" s="19"/>
      <c r="OVQ5" s="19"/>
      <c r="OVR5" s="19"/>
      <c r="OVS5" s="19"/>
      <c r="OVT5" s="19"/>
      <c r="OVU5" s="19"/>
      <c r="OVV5" s="19"/>
      <c r="OVW5" s="19"/>
      <c r="OVX5" s="19"/>
      <c r="OVY5" s="19"/>
      <c r="OVZ5" s="19"/>
      <c r="OWA5" s="19"/>
      <c r="OWB5" s="19"/>
      <c r="OWC5" s="19"/>
      <c r="OWD5" s="19"/>
      <c r="OWE5" s="19"/>
      <c r="OWF5" s="19"/>
      <c r="OWG5" s="19"/>
      <c r="OWH5" s="19"/>
      <c r="OWI5" s="19"/>
      <c r="OWJ5" s="19"/>
      <c r="OWK5" s="19"/>
      <c r="OWL5" s="19"/>
      <c r="OWM5" s="19"/>
      <c r="OWN5" s="19"/>
      <c r="OWO5" s="19"/>
      <c r="OWP5" s="19"/>
      <c r="OWQ5" s="19"/>
      <c r="OWR5" s="19"/>
      <c r="OWS5" s="19"/>
      <c r="OWT5" s="19"/>
      <c r="OWU5" s="19"/>
      <c r="OWV5" s="19"/>
      <c r="OWW5" s="19"/>
      <c r="OWX5" s="19"/>
      <c r="OWY5" s="19"/>
      <c r="OWZ5" s="19"/>
      <c r="OXA5" s="19"/>
      <c r="OXB5" s="19"/>
      <c r="OXC5" s="19"/>
      <c r="OXD5" s="19"/>
      <c r="OXE5" s="19"/>
      <c r="OXF5" s="19"/>
      <c r="OXG5" s="19"/>
      <c r="OXH5" s="19"/>
      <c r="OXI5" s="19"/>
      <c r="OXJ5" s="19"/>
      <c r="OXK5" s="19"/>
      <c r="OXL5" s="19"/>
      <c r="OXM5" s="19"/>
      <c r="OXN5" s="19"/>
      <c r="OXO5" s="19"/>
      <c r="OXP5" s="19"/>
      <c r="OXQ5" s="19"/>
      <c r="OXR5" s="19"/>
      <c r="OXS5" s="19"/>
      <c r="OXT5" s="19"/>
      <c r="OXU5" s="19"/>
      <c r="OXV5" s="19"/>
      <c r="OXW5" s="19"/>
      <c r="OXX5" s="19"/>
      <c r="OXY5" s="19"/>
      <c r="OXZ5" s="19"/>
      <c r="OYA5" s="19"/>
      <c r="OYB5" s="19"/>
      <c r="OYC5" s="19"/>
      <c r="OYD5" s="19"/>
      <c r="OYE5" s="19"/>
      <c r="OYF5" s="19"/>
      <c r="OYG5" s="19"/>
      <c r="OYH5" s="19"/>
      <c r="OYI5" s="19"/>
      <c r="OYJ5" s="19"/>
      <c r="OYK5" s="19"/>
      <c r="OYL5" s="19"/>
      <c r="OYM5" s="19"/>
      <c r="OYN5" s="19"/>
      <c r="OYO5" s="19"/>
      <c r="OYP5" s="19"/>
      <c r="OYQ5" s="19"/>
      <c r="OYR5" s="19"/>
      <c r="OYS5" s="19"/>
      <c r="OYT5" s="19"/>
      <c r="OYU5" s="19"/>
      <c r="OYV5" s="19"/>
      <c r="OYW5" s="19"/>
      <c r="OYX5" s="19"/>
      <c r="OYY5" s="19"/>
      <c r="OYZ5" s="19"/>
      <c r="OZA5" s="19"/>
      <c r="OZB5" s="19"/>
      <c r="OZC5" s="19"/>
      <c r="OZD5" s="19"/>
      <c r="OZE5" s="19"/>
      <c r="OZF5" s="19"/>
      <c r="OZG5" s="19"/>
      <c r="OZH5" s="19"/>
      <c r="OZI5" s="19"/>
      <c r="OZJ5" s="19"/>
      <c r="OZK5" s="19"/>
      <c r="OZL5" s="19"/>
      <c r="OZM5" s="19"/>
      <c r="OZN5" s="19"/>
      <c r="OZO5" s="19"/>
      <c r="OZP5" s="19"/>
      <c r="OZQ5" s="19"/>
      <c r="OZR5" s="19"/>
      <c r="OZS5" s="19"/>
      <c r="OZT5" s="19"/>
      <c r="OZU5" s="19"/>
      <c r="OZV5" s="19"/>
      <c r="OZW5" s="19"/>
      <c r="OZX5" s="19"/>
      <c r="OZY5" s="19"/>
      <c r="OZZ5" s="19"/>
      <c r="PAA5" s="19"/>
      <c r="PAB5" s="19"/>
      <c r="PAC5" s="19"/>
      <c r="PAD5" s="19"/>
      <c r="PAE5" s="19"/>
      <c r="PAF5" s="19"/>
      <c r="PAG5" s="19"/>
      <c r="PAH5" s="19"/>
      <c r="PAI5" s="19"/>
      <c r="PAJ5" s="19"/>
      <c r="PAK5" s="19"/>
      <c r="PAL5" s="19"/>
      <c r="PAM5" s="19"/>
      <c r="PAN5" s="19"/>
      <c r="PAO5" s="19"/>
      <c r="PAP5" s="19"/>
      <c r="PAQ5" s="19"/>
      <c r="PAR5" s="19"/>
      <c r="PAS5" s="19"/>
      <c r="PAT5" s="19"/>
      <c r="PAU5" s="19"/>
      <c r="PAV5" s="19"/>
      <c r="PAW5" s="19"/>
      <c r="PAX5" s="19"/>
      <c r="PAY5" s="19"/>
      <c r="PAZ5" s="19"/>
      <c r="PBA5" s="19"/>
      <c r="PBB5" s="19"/>
      <c r="PBC5" s="19"/>
      <c r="PBD5" s="19"/>
      <c r="PBE5" s="19"/>
      <c r="PBF5" s="19"/>
      <c r="PBG5" s="19"/>
      <c r="PBH5" s="19"/>
      <c r="PBI5" s="19"/>
      <c r="PBJ5" s="19"/>
      <c r="PBK5" s="19"/>
      <c r="PBL5" s="19"/>
      <c r="PBM5" s="19"/>
      <c r="PBN5" s="19"/>
      <c r="PBO5" s="19"/>
      <c r="PBP5" s="19"/>
      <c r="PBQ5" s="19"/>
      <c r="PBR5" s="19"/>
      <c r="PBS5" s="19"/>
      <c r="PBT5" s="19"/>
      <c r="PBU5" s="19"/>
      <c r="PBV5" s="19"/>
      <c r="PBW5" s="19"/>
      <c r="PBX5" s="19"/>
      <c r="PBY5" s="19"/>
      <c r="PBZ5" s="19"/>
      <c r="PCA5" s="19"/>
      <c r="PCB5" s="19"/>
      <c r="PCC5" s="19"/>
      <c r="PCD5" s="19"/>
      <c r="PCE5" s="19"/>
      <c r="PCF5" s="19"/>
      <c r="PCG5" s="19"/>
      <c r="PCH5" s="19"/>
      <c r="PCI5" s="19"/>
      <c r="PCJ5" s="19"/>
      <c r="PCK5" s="19"/>
      <c r="PCL5" s="19"/>
      <c r="PCM5" s="19"/>
      <c r="PCN5" s="19"/>
      <c r="PCO5" s="19"/>
      <c r="PCP5" s="19"/>
      <c r="PCQ5" s="19"/>
      <c r="PCR5" s="19"/>
      <c r="PCS5" s="19"/>
      <c r="PCT5" s="19"/>
      <c r="PCU5" s="19"/>
      <c r="PCV5" s="19"/>
      <c r="PCW5" s="19"/>
      <c r="PCX5" s="19"/>
      <c r="PCY5" s="19"/>
      <c r="PCZ5" s="19"/>
      <c r="PDA5" s="19"/>
      <c r="PDB5" s="19"/>
      <c r="PDC5" s="19"/>
      <c r="PDD5" s="19"/>
      <c r="PDE5" s="19"/>
      <c r="PDF5" s="19"/>
      <c r="PDG5" s="19"/>
      <c r="PDH5" s="19"/>
      <c r="PDI5" s="19"/>
      <c r="PDJ5" s="19"/>
      <c r="PDK5" s="19"/>
      <c r="PDL5" s="19"/>
      <c r="PDM5" s="19"/>
      <c r="PDN5" s="19"/>
      <c r="PDO5" s="19"/>
      <c r="PDP5" s="19"/>
      <c r="PDQ5" s="19"/>
      <c r="PDR5" s="19"/>
      <c r="PDS5" s="19"/>
      <c r="PDT5" s="19"/>
      <c r="PDU5" s="19"/>
      <c r="PDV5" s="19"/>
      <c r="PDW5" s="19"/>
      <c r="PDX5" s="19"/>
      <c r="PDY5" s="19"/>
      <c r="PDZ5" s="19"/>
      <c r="PEA5" s="19"/>
      <c r="PEB5" s="19"/>
      <c r="PEC5" s="19"/>
      <c r="PED5" s="19"/>
      <c r="PEE5" s="19"/>
      <c r="PEF5" s="19"/>
      <c r="PEG5" s="19"/>
      <c r="PEH5" s="19"/>
      <c r="PEI5" s="19"/>
      <c r="PEJ5" s="19"/>
      <c r="PEK5" s="19"/>
      <c r="PEL5" s="19"/>
      <c r="PEM5" s="19"/>
      <c r="PEN5" s="19"/>
      <c r="PEO5" s="19"/>
      <c r="PEP5" s="19"/>
      <c r="PEQ5" s="19"/>
      <c r="PER5" s="19"/>
      <c r="PES5" s="19"/>
      <c r="PET5" s="19"/>
      <c r="PEU5" s="19"/>
      <c r="PEV5" s="19"/>
      <c r="PEW5" s="19"/>
      <c r="PEX5" s="19"/>
      <c r="PEY5" s="19"/>
      <c r="PEZ5" s="19"/>
      <c r="PFA5" s="19"/>
      <c r="PFB5" s="19"/>
      <c r="PFC5" s="19"/>
      <c r="PFD5" s="19"/>
      <c r="PFE5" s="19"/>
      <c r="PFF5" s="19"/>
      <c r="PFG5" s="19"/>
      <c r="PFH5" s="19"/>
      <c r="PFI5" s="19"/>
      <c r="PFJ5" s="19"/>
      <c r="PFK5" s="19"/>
      <c r="PFL5" s="19"/>
      <c r="PFM5" s="19"/>
      <c r="PFN5" s="19"/>
      <c r="PFO5" s="19"/>
      <c r="PFP5" s="19"/>
      <c r="PFQ5" s="19"/>
      <c r="PFR5" s="19"/>
      <c r="PFS5" s="19"/>
      <c r="PFT5" s="19"/>
      <c r="PFU5" s="19"/>
      <c r="PFV5" s="19"/>
      <c r="PFW5" s="19"/>
      <c r="PFX5" s="19"/>
      <c r="PFY5" s="19"/>
      <c r="PFZ5" s="19"/>
      <c r="PGA5" s="19"/>
      <c r="PGB5" s="19"/>
      <c r="PGC5" s="19"/>
      <c r="PGD5" s="19"/>
      <c r="PGE5" s="19"/>
      <c r="PGF5" s="19"/>
      <c r="PGG5" s="19"/>
      <c r="PGH5" s="19"/>
      <c r="PGI5" s="19"/>
      <c r="PGJ5" s="19"/>
      <c r="PGK5" s="19"/>
      <c r="PGL5" s="19"/>
      <c r="PGM5" s="19"/>
      <c r="PGN5" s="19"/>
      <c r="PGO5" s="19"/>
      <c r="PGP5" s="19"/>
      <c r="PGQ5" s="19"/>
      <c r="PGR5" s="19"/>
      <c r="PGS5" s="19"/>
      <c r="PGT5" s="19"/>
      <c r="PGU5" s="19"/>
      <c r="PGV5" s="19"/>
      <c r="PGW5" s="19"/>
      <c r="PGX5" s="19"/>
      <c r="PGY5" s="19"/>
      <c r="PGZ5" s="19"/>
      <c r="PHA5" s="19"/>
      <c r="PHB5" s="19"/>
      <c r="PHC5" s="19"/>
      <c r="PHD5" s="19"/>
      <c r="PHE5" s="19"/>
      <c r="PHF5" s="19"/>
      <c r="PHG5" s="19"/>
      <c r="PHH5" s="19"/>
      <c r="PHI5" s="19"/>
      <c r="PHJ5" s="19"/>
      <c r="PHK5" s="19"/>
      <c r="PHL5" s="19"/>
      <c r="PHM5" s="19"/>
      <c r="PHN5" s="19"/>
      <c r="PHO5" s="19"/>
      <c r="PHP5" s="19"/>
      <c r="PHQ5" s="19"/>
      <c r="PHR5" s="19"/>
      <c r="PHS5" s="19"/>
      <c r="PHT5" s="19"/>
      <c r="PHU5" s="19"/>
      <c r="PHV5" s="19"/>
      <c r="PHW5" s="19"/>
      <c r="PHX5" s="19"/>
      <c r="PHY5" s="19"/>
      <c r="PHZ5" s="19"/>
      <c r="PIA5" s="19"/>
      <c r="PIB5" s="19"/>
      <c r="PIC5" s="19"/>
      <c r="PID5" s="19"/>
      <c r="PIE5" s="19"/>
      <c r="PIF5" s="19"/>
      <c r="PIG5" s="19"/>
      <c r="PIH5" s="19"/>
      <c r="PII5" s="19"/>
      <c r="PIJ5" s="19"/>
      <c r="PIK5" s="19"/>
      <c r="PIL5" s="19"/>
      <c r="PIM5" s="19"/>
      <c r="PIN5" s="19"/>
      <c r="PIO5" s="19"/>
      <c r="PIP5" s="19"/>
      <c r="PIQ5" s="19"/>
      <c r="PIR5" s="19"/>
      <c r="PIS5" s="19"/>
      <c r="PIT5" s="19"/>
      <c r="PIU5" s="19"/>
      <c r="PIV5" s="19"/>
      <c r="PIW5" s="19"/>
      <c r="PIX5" s="19"/>
      <c r="PIY5" s="19"/>
      <c r="PIZ5" s="19"/>
      <c r="PJA5" s="19"/>
      <c r="PJB5" s="19"/>
      <c r="PJC5" s="19"/>
      <c r="PJD5" s="19"/>
      <c r="PJE5" s="19"/>
      <c r="PJF5" s="19"/>
      <c r="PJG5" s="19"/>
      <c r="PJH5" s="19"/>
      <c r="PJI5" s="19"/>
      <c r="PJJ5" s="19"/>
      <c r="PJK5" s="19"/>
      <c r="PJL5" s="19"/>
      <c r="PJM5" s="19"/>
      <c r="PJN5" s="19"/>
      <c r="PJO5" s="19"/>
      <c r="PJP5" s="19"/>
      <c r="PJQ5" s="19"/>
      <c r="PJR5" s="19"/>
      <c r="PJS5" s="19"/>
      <c r="PJT5" s="19"/>
      <c r="PJU5" s="19"/>
      <c r="PJV5" s="19"/>
      <c r="PJW5" s="19"/>
      <c r="PJX5" s="19"/>
      <c r="PJY5" s="19"/>
      <c r="PJZ5" s="19"/>
      <c r="PKA5" s="19"/>
      <c r="PKB5" s="19"/>
      <c r="PKC5" s="19"/>
      <c r="PKD5" s="19"/>
      <c r="PKE5" s="19"/>
      <c r="PKF5" s="19"/>
      <c r="PKG5" s="19"/>
      <c r="PKH5" s="19"/>
      <c r="PKI5" s="19"/>
      <c r="PKJ5" s="19"/>
      <c r="PKK5" s="19"/>
      <c r="PKL5" s="19"/>
      <c r="PKM5" s="19"/>
      <c r="PKN5" s="19"/>
      <c r="PKO5" s="19"/>
      <c r="PKP5" s="19"/>
      <c r="PKQ5" s="19"/>
      <c r="PKR5" s="19"/>
      <c r="PKS5" s="19"/>
      <c r="PKT5" s="19"/>
      <c r="PKU5" s="19"/>
      <c r="PKV5" s="19"/>
      <c r="PKW5" s="19"/>
      <c r="PKX5" s="19"/>
      <c r="PKY5" s="19"/>
      <c r="PKZ5" s="19"/>
      <c r="PLA5" s="19"/>
      <c r="PLB5" s="19"/>
      <c r="PLC5" s="19"/>
      <c r="PLD5" s="19"/>
      <c r="PLE5" s="19"/>
      <c r="PLF5" s="19"/>
      <c r="PLG5" s="19"/>
      <c r="PLH5" s="19"/>
      <c r="PLI5" s="19"/>
      <c r="PLJ5" s="19"/>
      <c r="PLK5" s="19"/>
      <c r="PLL5" s="19"/>
      <c r="PLM5" s="19"/>
      <c r="PLN5" s="19"/>
      <c r="PLO5" s="19"/>
      <c r="PLP5" s="19"/>
      <c r="PLQ5" s="19"/>
      <c r="PLR5" s="19"/>
      <c r="PLS5" s="19"/>
      <c r="PLT5" s="19"/>
      <c r="PLU5" s="19"/>
      <c r="PLV5" s="19"/>
      <c r="PLW5" s="19"/>
      <c r="PLX5" s="19"/>
      <c r="PLY5" s="19"/>
      <c r="PLZ5" s="19"/>
      <c r="PMA5" s="19"/>
      <c r="PMB5" s="19"/>
      <c r="PMC5" s="19"/>
      <c r="PMD5" s="19"/>
      <c r="PME5" s="19"/>
      <c r="PMF5" s="19"/>
      <c r="PMG5" s="19"/>
      <c r="PMH5" s="19"/>
      <c r="PMI5" s="19"/>
      <c r="PMJ5" s="19"/>
      <c r="PMK5" s="19"/>
      <c r="PML5" s="19"/>
      <c r="PMM5" s="19"/>
      <c r="PMN5" s="19"/>
      <c r="PMO5" s="19"/>
      <c r="PMP5" s="19"/>
      <c r="PMQ5" s="19"/>
      <c r="PMR5" s="19"/>
      <c r="PMS5" s="19"/>
      <c r="PMT5" s="19"/>
      <c r="PMU5" s="19"/>
      <c r="PMV5" s="19"/>
      <c r="PMW5" s="19"/>
      <c r="PMX5" s="19"/>
      <c r="PMY5" s="19"/>
      <c r="PMZ5" s="19"/>
      <c r="PNA5" s="19"/>
      <c r="PNB5" s="19"/>
      <c r="PNC5" s="19"/>
      <c r="PND5" s="19"/>
      <c r="PNE5" s="19"/>
      <c r="PNF5" s="19"/>
      <c r="PNG5" s="19"/>
      <c r="PNH5" s="19"/>
      <c r="PNI5" s="19"/>
      <c r="PNJ5" s="19"/>
      <c r="PNK5" s="19"/>
      <c r="PNL5" s="19"/>
      <c r="PNM5" s="19"/>
      <c r="PNN5" s="19"/>
      <c r="PNO5" s="19"/>
      <c r="PNP5" s="19"/>
      <c r="PNQ5" s="19"/>
      <c r="PNR5" s="19"/>
      <c r="PNS5" s="19"/>
      <c r="PNT5" s="19"/>
      <c r="PNU5" s="19"/>
      <c r="PNV5" s="19"/>
      <c r="PNW5" s="19"/>
      <c r="PNX5" s="19"/>
      <c r="PNY5" s="19"/>
      <c r="PNZ5" s="19"/>
      <c r="POA5" s="19"/>
      <c r="POB5" s="19"/>
      <c r="POC5" s="19"/>
      <c r="POD5" s="19"/>
      <c r="POE5" s="19"/>
      <c r="POF5" s="19"/>
      <c r="POG5" s="19"/>
      <c r="POH5" s="19"/>
      <c r="POI5" s="19"/>
      <c r="POJ5" s="19"/>
      <c r="POK5" s="19"/>
      <c r="POL5" s="19"/>
      <c r="POM5" s="19"/>
      <c r="PON5" s="19"/>
      <c r="POO5" s="19"/>
      <c r="POP5" s="19"/>
      <c r="POQ5" s="19"/>
      <c r="POR5" s="19"/>
      <c r="POS5" s="19"/>
      <c r="POT5" s="19"/>
      <c r="POU5" s="19"/>
      <c r="POV5" s="19"/>
      <c r="POW5" s="19"/>
      <c r="POX5" s="19"/>
      <c r="POY5" s="19"/>
      <c r="POZ5" s="19"/>
      <c r="PPA5" s="19"/>
      <c r="PPB5" s="19"/>
      <c r="PPC5" s="19"/>
      <c r="PPD5" s="19"/>
      <c r="PPE5" s="19"/>
      <c r="PPF5" s="19"/>
      <c r="PPG5" s="19"/>
      <c r="PPH5" s="19"/>
      <c r="PPI5" s="19"/>
      <c r="PPJ5" s="19"/>
      <c r="PPK5" s="19"/>
      <c r="PPL5" s="19"/>
      <c r="PPM5" s="19"/>
      <c r="PPN5" s="19"/>
      <c r="PPO5" s="19"/>
      <c r="PPP5" s="19"/>
      <c r="PPQ5" s="19"/>
      <c r="PPR5" s="19"/>
      <c r="PPS5" s="19"/>
      <c r="PPT5" s="19"/>
      <c r="PPU5" s="19"/>
      <c r="PPV5" s="19"/>
      <c r="PPW5" s="19"/>
      <c r="PPX5" s="19"/>
      <c r="PPY5" s="19"/>
      <c r="PPZ5" s="19"/>
      <c r="PQA5" s="19"/>
      <c r="PQB5" s="19"/>
      <c r="PQC5" s="19"/>
      <c r="PQD5" s="19"/>
      <c r="PQE5" s="19"/>
      <c r="PQF5" s="19"/>
      <c r="PQG5" s="19"/>
      <c r="PQH5" s="19"/>
      <c r="PQI5" s="19"/>
      <c r="PQJ5" s="19"/>
      <c r="PQK5" s="19"/>
      <c r="PQL5" s="19"/>
      <c r="PQM5" s="19"/>
      <c r="PQN5" s="19"/>
      <c r="PQO5" s="19"/>
      <c r="PQP5" s="19"/>
      <c r="PQQ5" s="19"/>
      <c r="PQR5" s="19"/>
      <c r="PQS5" s="19"/>
      <c r="PQT5" s="19"/>
      <c r="PQU5" s="19"/>
      <c r="PQV5" s="19"/>
      <c r="PQW5" s="19"/>
      <c r="PQX5" s="19"/>
      <c r="PQY5" s="19"/>
      <c r="PQZ5" s="19"/>
      <c r="PRA5" s="19"/>
      <c r="PRB5" s="19"/>
      <c r="PRC5" s="19"/>
      <c r="PRD5" s="19"/>
      <c r="PRE5" s="19"/>
      <c r="PRF5" s="19"/>
      <c r="PRG5" s="19"/>
      <c r="PRH5" s="19"/>
      <c r="PRI5" s="19"/>
      <c r="PRJ5" s="19"/>
      <c r="PRK5" s="19"/>
      <c r="PRL5" s="19"/>
      <c r="PRM5" s="19"/>
      <c r="PRN5" s="19"/>
      <c r="PRO5" s="19"/>
      <c r="PRP5" s="19"/>
      <c r="PRQ5" s="19"/>
      <c r="PRR5" s="19"/>
      <c r="PRS5" s="19"/>
      <c r="PRT5" s="19"/>
      <c r="PRU5" s="19"/>
      <c r="PRV5" s="19"/>
      <c r="PRW5" s="19"/>
      <c r="PRX5" s="19"/>
      <c r="PRY5" s="19"/>
      <c r="PRZ5" s="19"/>
      <c r="PSA5" s="19"/>
      <c r="PSB5" s="19"/>
      <c r="PSC5" s="19"/>
      <c r="PSD5" s="19"/>
      <c r="PSE5" s="19"/>
      <c r="PSF5" s="19"/>
      <c r="PSG5" s="19"/>
      <c r="PSH5" s="19"/>
      <c r="PSI5" s="19"/>
      <c r="PSJ5" s="19"/>
      <c r="PSK5" s="19"/>
      <c r="PSL5" s="19"/>
      <c r="PSM5" s="19"/>
      <c r="PSN5" s="19"/>
      <c r="PSO5" s="19"/>
      <c r="PSP5" s="19"/>
      <c r="PSQ5" s="19"/>
      <c r="PSR5" s="19"/>
      <c r="PSS5" s="19"/>
      <c r="PST5" s="19"/>
      <c r="PSU5" s="19"/>
      <c r="PSV5" s="19"/>
      <c r="PSW5" s="19"/>
      <c r="PSX5" s="19"/>
      <c r="PSY5" s="19"/>
      <c r="PSZ5" s="19"/>
      <c r="PTA5" s="19"/>
      <c r="PTB5" s="19"/>
      <c r="PTC5" s="19"/>
      <c r="PTD5" s="19"/>
      <c r="PTE5" s="19"/>
      <c r="PTF5" s="19"/>
      <c r="PTG5" s="19"/>
      <c r="PTH5" s="19"/>
      <c r="PTI5" s="19"/>
      <c r="PTJ5" s="19"/>
      <c r="PTK5" s="19"/>
      <c r="PTL5" s="19"/>
      <c r="PTM5" s="19"/>
      <c r="PTN5" s="19"/>
      <c r="PTO5" s="19"/>
      <c r="PTP5" s="19"/>
      <c r="PTQ5" s="19"/>
      <c r="PTR5" s="19"/>
      <c r="PTS5" s="19"/>
      <c r="PTT5" s="19"/>
      <c r="PTU5" s="19"/>
      <c r="PTV5" s="19"/>
      <c r="PTW5" s="19"/>
      <c r="PTX5" s="19"/>
      <c r="PTY5" s="19"/>
      <c r="PTZ5" s="19"/>
      <c r="PUA5" s="19"/>
      <c r="PUB5" s="19"/>
      <c r="PUC5" s="19"/>
      <c r="PUD5" s="19"/>
      <c r="PUE5" s="19"/>
      <c r="PUF5" s="19"/>
      <c r="PUG5" s="19"/>
      <c r="PUH5" s="19"/>
      <c r="PUI5" s="19"/>
      <c r="PUJ5" s="19"/>
      <c r="PUK5" s="19"/>
      <c r="PUL5" s="19"/>
      <c r="PUM5" s="19"/>
      <c r="PUN5" s="19"/>
      <c r="PUO5" s="19"/>
      <c r="PUP5" s="19"/>
      <c r="PUQ5" s="19"/>
      <c r="PUR5" s="19"/>
      <c r="PUS5" s="19"/>
      <c r="PUT5" s="19"/>
      <c r="PUU5" s="19"/>
      <c r="PUV5" s="19"/>
      <c r="PUW5" s="19"/>
      <c r="PUX5" s="19"/>
      <c r="PUY5" s="19"/>
      <c r="PUZ5" s="19"/>
      <c r="PVA5" s="19"/>
      <c r="PVB5" s="19"/>
      <c r="PVC5" s="19"/>
      <c r="PVD5" s="19"/>
      <c r="PVE5" s="19"/>
      <c r="PVF5" s="19"/>
      <c r="PVG5" s="19"/>
      <c r="PVH5" s="19"/>
      <c r="PVI5" s="19"/>
      <c r="PVJ5" s="19"/>
      <c r="PVK5" s="19"/>
      <c r="PVL5" s="19"/>
      <c r="PVM5" s="19"/>
      <c r="PVN5" s="19"/>
      <c r="PVO5" s="19"/>
      <c r="PVP5" s="19"/>
      <c r="PVQ5" s="19"/>
      <c r="PVR5" s="19"/>
      <c r="PVS5" s="19"/>
      <c r="PVT5" s="19"/>
      <c r="PVU5" s="19"/>
      <c r="PVV5" s="19"/>
      <c r="PVW5" s="19"/>
      <c r="PVX5" s="19"/>
      <c r="PVY5" s="19"/>
      <c r="PVZ5" s="19"/>
      <c r="PWA5" s="19"/>
      <c r="PWB5" s="19"/>
      <c r="PWC5" s="19"/>
      <c r="PWD5" s="19"/>
      <c r="PWE5" s="19"/>
      <c r="PWF5" s="19"/>
      <c r="PWG5" s="19"/>
      <c r="PWH5" s="19"/>
      <c r="PWI5" s="19"/>
      <c r="PWJ5" s="19"/>
      <c r="PWK5" s="19"/>
      <c r="PWL5" s="19"/>
      <c r="PWM5" s="19"/>
      <c r="PWN5" s="19"/>
      <c r="PWO5" s="19"/>
      <c r="PWP5" s="19"/>
      <c r="PWQ5" s="19"/>
      <c r="PWR5" s="19"/>
      <c r="PWS5" s="19"/>
      <c r="PWT5" s="19"/>
      <c r="PWU5" s="19"/>
      <c r="PWV5" s="19"/>
      <c r="PWW5" s="19"/>
      <c r="PWX5" s="19"/>
      <c r="PWY5" s="19"/>
      <c r="PWZ5" s="19"/>
      <c r="PXA5" s="19"/>
      <c r="PXB5" s="19"/>
      <c r="PXC5" s="19"/>
      <c r="PXD5" s="19"/>
      <c r="PXE5" s="19"/>
      <c r="PXF5" s="19"/>
      <c r="PXG5" s="19"/>
      <c r="PXH5" s="19"/>
      <c r="PXI5" s="19"/>
      <c r="PXJ5" s="19"/>
      <c r="PXK5" s="19"/>
      <c r="PXL5" s="19"/>
      <c r="PXM5" s="19"/>
      <c r="PXN5" s="19"/>
      <c r="PXO5" s="19"/>
      <c r="PXP5" s="19"/>
      <c r="PXQ5" s="19"/>
      <c r="PXR5" s="19"/>
      <c r="PXS5" s="19"/>
      <c r="PXT5" s="19"/>
      <c r="PXU5" s="19"/>
      <c r="PXV5" s="19"/>
      <c r="PXW5" s="19"/>
      <c r="PXX5" s="19"/>
      <c r="PXY5" s="19"/>
      <c r="PXZ5" s="19"/>
      <c r="PYA5" s="19"/>
      <c r="PYB5" s="19"/>
      <c r="PYC5" s="19"/>
      <c r="PYD5" s="19"/>
      <c r="PYE5" s="19"/>
      <c r="PYF5" s="19"/>
      <c r="PYG5" s="19"/>
      <c r="PYH5" s="19"/>
      <c r="PYI5" s="19"/>
      <c r="PYJ5" s="19"/>
      <c r="PYK5" s="19"/>
      <c r="PYL5" s="19"/>
      <c r="PYM5" s="19"/>
      <c r="PYN5" s="19"/>
      <c r="PYO5" s="19"/>
      <c r="PYP5" s="19"/>
      <c r="PYQ5" s="19"/>
      <c r="PYR5" s="19"/>
      <c r="PYS5" s="19"/>
      <c r="PYT5" s="19"/>
      <c r="PYU5" s="19"/>
      <c r="PYV5" s="19"/>
      <c r="PYW5" s="19"/>
      <c r="PYX5" s="19"/>
      <c r="PYY5" s="19"/>
      <c r="PYZ5" s="19"/>
      <c r="PZA5" s="19"/>
      <c r="PZB5" s="19"/>
      <c r="PZC5" s="19"/>
      <c r="PZD5" s="19"/>
      <c r="PZE5" s="19"/>
      <c r="PZF5" s="19"/>
      <c r="PZG5" s="19"/>
      <c r="PZH5" s="19"/>
      <c r="PZI5" s="19"/>
      <c r="PZJ5" s="19"/>
      <c r="PZK5" s="19"/>
      <c r="PZL5" s="19"/>
      <c r="PZM5" s="19"/>
      <c r="PZN5" s="19"/>
      <c r="PZO5" s="19"/>
      <c r="PZP5" s="19"/>
      <c r="PZQ5" s="19"/>
      <c r="PZR5" s="19"/>
      <c r="PZS5" s="19"/>
      <c r="PZT5" s="19"/>
      <c r="PZU5" s="19"/>
      <c r="PZV5" s="19"/>
      <c r="PZW5" s="19"/>
      <c r="PZX5" s="19"/>
      <c r="PZY5" s="19"/>
      <c r="PZZ5" s="19"/>
      <c r="QAA5" s="19"/>
      <c r="QAB5" s="19"/>
      <c r="QAC5" s="19"/>
      <c r="QAD5" s="19"/>
      <c r="QAE5" s="19"/>
      <c r="QAF5" s="19"/>
      <c r="QAG5" s="19"/>
      <c r="QAH5" s="19"/>
      <c r="QAI5" s="19"/>
      <c r="QAJ5" s="19"/>
      <c r="QAK5" s="19"/>
      <c r="QAL5" s="19"/>
      <c r="QAM5" s="19"/>
      <c r="QAN5" s="19"/>
      <c r="QAO5" s="19"/>
      <c r="QAP5" s="19"/>
      <c r="QAQ5" s="19"/>
      <c r="QAR5" s="19"/>
      <c r="QAS5" s="19"/>
      <c r="QAT5" s="19"/>
      <c r="QAU5" s="19"/>
      <c r="QAV5" s="19"/>
      <c r="QAW5" s="19"/>
      <c r="QAX5" s="19"/>
      <c r="QAY5" s="19"/>
      <c r="QAZ5" s="19"/>
      <c r="QBA5" s="19"/>
      <c r="QBB5" s="19"/>
      <c r="QBC5" s="19"/>
      <c r="QBD5" s="19"/>
      <c r="QBE5" s="19"/>
      <c r="QBF5" s="19"/>
      <c r="QBG5" s="19"/>
      <c r="QBH5" s="19"/>
      <c r="QBI5" s="19"/>
      <c r="QBJ5" s="19"/>
      <c r="QBK5" s="19"/>
      <c r="QBL5" s="19"/>
      <c r="QBM5" s="19"/>
      <c r="QBN5" s="19"/>
      <c r="QBO5" s="19"/>
      <c r="QBP5" s="19"/>
      <c r="QBQ5" s="19"/>
      <c r="QBR5" s="19"/>
      <c r="QBS5" s="19"/>
      <c r="QBT5" s="19"/>
      <c r="QBU5" s="19"/>
      <c r="QBV5" s="19"/>
      <c r="QBW5" s="19"/>
      <c r="QBX5" s="19"/>
      <c r="QBY5" s="19"/>
      <c r="QBZ5" s="19"/>
      <c r="QCA5" s="19"/>
      <c r="QCB5" s="19"/>
      <c r="QCC5" s="19"/>
      <c r="QCD5" s="19"/>
      <c r="QCE5" s="19"/>
      <c r="QCF5" s="19"/>
      <c r="QCG5" s="19"/>
      <c r="QCH5" s="19"/>
      <c r="QCI5" s="19"/>
      <c r="QCJ5" s="19"/>
      <c r="QCK5" s="19"/>
      <c r="QCL5" s="19"/>
      <c r="QCM5" s="19"/>
      <c r="QCN5" s="19"/>
      <c r="QCO5" s="19"/>
      <c r="QCP5" s="19"/>
      <c r="QCQ5" s="19"/>
      <c r="QCR5" s="19"/>
      <c r="QCS5" s="19"/>
      <c r="QCT5" s="19"/>
      <c r="QCU5" s="19"/>
      <c r="QCV5" s="19"/>
      <c r="QCW5" s="19"/>
      <c r="QCX5" s="19"/>
      <c r="QCY5" s="19"/>
      <c r="QCZ5" s="19"/>
      <c r="QDA5" s="19"/>
      <c r="QDB5" s="19"/>
      <c r="QDC5" s="19"/>
      <c r="QDD5" s="19"/>
      <c r="QDE5" s="19"/>
      <c r="QDF5" s="19"/>
      <c r="QDG5" s="19"/>
      <c r="QDH5" s="19"/>
      <c r="QDI5" s="19"/>
      <c r="QDJ5" s="19"/>
      <c r="QDK5" s="19"/>
      <c r="QDL5" s="19"/>
      <c r="QDM5" s="19"/>
      <c r="QDN5" s="19"/>
      <c r="QDO5" s="19"/>
      <c r="QDP5" s="19"/>
      <c r="QDQ5" s="19"/>
      <c r="QDR5" s="19"/>
      <c r="QDS5" s="19"/>
      <c r="QDT5" s="19"/>
      <c r="QDU5" s="19"/>
      <c r="QDV5" s="19"/>
      <c r="QDW5" s="19"/>
      <c r="QDX5" s="19"/>
      <c r="QDY5" s="19"/>
      <c r="QDZ5" s="19"/>
      <c r="QEA5" s="19"/>
      <c r="QEB5" s="19"/>
      <c r="QEC5" s="19"/>
      <c r="QED5" s="19"/>
      <c r="QEE5" s="19"/>
      <c r="QEF5" s="19"/>
      <c r="QEG5" s="19"/>
      <c r="QEH5" s="19"/>
      <c r="QEI5" s="19"/>
      <c r="QEJ5" s="19"/>
      <c r="QEK5" s="19"/>
      <c r="QEL5" s="19"/>
      <c r="QEM5" s="19"/>
      <c r="QEN5" s="19"/>
      <c r="QEO5" s="19"/>
      <c r="QEP5" s="19"/>
      <c r="QEQ5" s="19"/>
      <c r="QER5" s="19"/>
      <c r="QES5" s="19"/>
      <c r="QET5" s="19"/>
      <c r="QEU5" s="19"/>
      <c r="QEV5" s="19"/>
      <c r="QEW5" s="19"/>
      <c r="QEX5" s="19"/>
      <c r="QEY5" s="19"/>
      <c r="QEZ5" s="19"/>
      <c r="QFA5" s="19"/>
      <c r="QFB5" s="19"/>
      <c r="QFC5" s="19"/>
      <c r="QFD5" s="19"/>
      <c r="QFE5" s="19"/>
      <c r="QFF5" s="19"/>
      <c r="QFG5" s="19"/>
      <c r="QFH5" s="19"/>
      <c r="QFI5" s="19"/>
      <c r="QFJ5" s="19"/>
      <c r="QFK5" s="19"/>
      <c r="QFL5" s="19"/>
      <c r="QFM5" s="19"/>
      <c r="QFN5" s="19"/>
      <c r="QFO5" s="19"/>
      <c r="QFP5" s="19"/>
      <c r="QFQ5" s="19"/>
      <c r="QFR5" s="19"/>
      <c r="QFS5" s="19"/>
      <c r="QFT5" s="19"/>
      <c r="QFU5" s="19"/>
      <c r="QFV5" s="19"/>
      <c r="QFW5" s="19"/>
      <c r="QFX5" s="19"/>
      <c r="QFY5" s="19"/>
      <c r="QFZ5" s="19"/>
      <c r="QGA5" s="19"/>
      <c r="QGB5" s="19"/>
      <c r="QGC5" s="19"/>
      <c r="QGD5" s="19"/>
      <c r="QGE5" s="19"/>
      <c r="QGF5" s="19"/>
      <c r="QGG5" s="19"/>
      <c r="QGH5" s="19"/>
      <c r="QGI5" s="19"/>
      <c r="QGJ5" s="19"/>
      <c r="QGK5" s="19"/>
      <c r="QGL5" s="19"/>
      <c r="QGM5" s="19"/>
      <c r="QGN5" s="19"/>
      <c r="QGO5" s="19"/>
      <c r="QGP5" s="19"/>
      <c r="QGQ5" s="19"/>
      <c r="QGR5" s="19"/>
      <c r="QGS5" s="19"/>
      <c r="QGT5" s="19"/>
      <c r="QGU5" s="19"/>
      <c r="QGV5" s="19"/>
      <c r="QGW5" s="19"/>
      <c r="QGX5" s="19"/>
      <c r="QGY5" s="19"/>
      <c r="QGZ5" s="19"/>
      <c r="QHA5" s="19"/>
      <c r="QHB5" s="19"/>
      <c r="QHC5" s="19"/>
      <c r="QHD5" s="19"/>
      <c r="QHE5" s="19"/>
      <c r="QHF5" s="19"/>
      <c r="QHG5" s="19"/>
      <c r="QHH5" s="19"/>
      <c r="QHI5" s="19"/>
      <c r="QHJ5" s="19"/>
      <c r="QHK5" s="19"/>
      <c r="QHL5" s="19"/>
      <c r="QHM5" s="19"/>
      <c r="QHN5" s="19"/>
      <c r="QHO5" s="19"/>
      <c r="QHP5" s="19"/>
      <c r="QHQ5" s="19"/>
      <c r="QHR5" s="19"/>
      <c r="QHS5" s="19"/>
      <c r="QHT5" s="19"/>
      <c r="QHU5" s="19"/>
      <c r="QHV5" s="19"/>
      <c r="QHW5" s="19"/>
      <c r="QHX5" s="19"/>
      <c r="QHY5" s="19"/>
      <c r="QHZ5" s="19"/>
      <c r="QIA5" s="19"/>
      <c r="QIB5" s="19"/>
      <c r="QIC5" s="19"/>
      <c r="QID5" s="19"/>
      <c r="QIE5" s="19"/>
      <c r="QIF5" s="19"/>
      <c r="QIG5" s="19"/>
      <c r="QIH5" s="19"/>
      <c r="QII5" s="19"/>
      <c r="QIJ5" s="19"/>
      <c r="QIK5" s="19"/>
      <c r="QIL5" s="19"/>
      <c r="QIM5" s="19"/>
      <c r="QIN5" s="19"/>
      <c r="QIO5" s="19"/>
      <c r="QIP5" s="19"/>
      <c r="QIQ5" s="19"/>
      <c r="QIR5" s="19"/>
      <c r="QIS5" s="19"/>
      <c r="QIT5" s="19"/>
      <c r="QIU5" s="19"/>
      <c r="QIV5" s="19"/>
      <c r="QIW5" s="19"/>
      <c r="QIX5" s="19"/>
      <c r="QIY5" s="19"/>
      <c r="QIZ5" s="19"/>
      <c r="QJA5" s="19"/>
      <c r="QJB5" s="19"/>
      <c r="QJC5" s="19"/>
      <c r="QJD5" s="19"/>
      <c r="QJE5" s="19"/>
      <c r="QJF5" s="19"/>
      <c r="QJG5" s="19"/>
      <c r="QJH5" s="19"/>
      <c r="QJI5" s="19"/>
      <c r="QJJ5" s="19"/>
      <c r="QJK5" s="19"/>
      <c r="QJL5" s="19"/>
      <c r="QJM5" s="19"/>
      <c r="QJN5" s="19"/>
      <c r="QJO5" s="19"/>
      <c r="QJP5" s="19"/>
      <c r="QJQ5" s="19"/>
      <c r="QJR5" s="19"/>
      <c r="QJS5" s="19"/>
      <c r="QJT5" s="19"/>
      <c r="QJU5" s="19"/>
      <c r="QJV5" s="19"/>
      <c r="QJW5" s="19"/>
      <c r="QJX5" s="19"/>
      <c r="QJY5" s="19"/>
      <c r="QJZ5" s="19"/>
      <c r="QKA5" s="19"/>
      <c r="QKB5" s="19"/>
      <c r="QKC5" s="19"/>
      <c r="QKD5" s="19"/>
      <c r="QKE5" s="19"/>
      <c r="QKF5" s="19"/>
      <c r="QKG5" s="19"/>
      <c r="QKH5" s="19"/>
      <c r="QKI5" s="19"/>
      <c r="QKJ5" s="19"/>
      <c r="QKK5" s="19"/>
      <c r="QKL5" s="19"/>
      <c r="QKM5" s="19"/>
      <c r="QKN5" s="19"/>
      <c r="QKO5" s="19"/>
      <c r="QKP5" s="19"/>
      <c r="QKQ5" s="19"/>
      <c r="QKR5" s="19"/>
      <c r="QKS5" s="19"/>
      <c r="QKT5" s="19"/>
      <c r="QKU5" s="19"/>
      <c r="QKV5" s="19"/>
      <c r="QKW5" s="19"/>
      <c r="QKX5" s="19"/>
      <c r="QKY5" s="19"/>
      <c r="QKZ5" s="19"/>
      <c r="QLA5" s="19"/>
      <c r="QLB5" s="19"/>
      <c r="QLC5" s="19"/>
      <c r="QLD5" s="19"/>
      <c r="QLE5" s="19"/>
      <c r="QLF5" s="19"/>
      <c r="QLG5" s="19"/>
      <c r="QLH5" s="19"/>
      <c r="QLI5" s="19"/>
      <c r="QLJ5" s="19"/>
      <c r="QLK5" s="19"/>
      <c r="QLL5" s="19"/>
      <c r="QLM5" s="19"/>
      <c r="QLN5" s="19"/>
      <c r="QLO5" s="19"/>
      <c r="QLP5" s="19"/>
      <c r="QLQ5" s="19"/>
      <c r="QLR5" s="19"/>
      <c r="QLS5" s="19"/>
      <c r="QLT5" s="19"/>
      <c r="QLU5" s="19"/>
      <c r="QLV5" s="19"/>
      <c r="QLW5" s="19"/>
      <c r="QLX5" s="19"/>
      <c r="QLY5" s="19"/>
      <c r="QLZ5" s="19"/>
      <c r="QMA5" s="19"/>
      <c r="QMB5" s="19"/>
      <c r="QMC5" s="19"/>
      <c r="QMD5" s="19"/>
      <c r="QME5" s="19"/>
      <c r="QMF5" s="19"/>
      <c r="QMG5" s="19"/>
      <c r="QMH5" s="19"/>
      <c r="QMI5" s="19"/>
      <c r="QMJ5" s="19"/>
      <c r="QMK5" s="19"/>
      <c r="QML5" s="19"/>
      <c r="QMM5" s="19"/>
      <c r="QMN5" s="19"/>
      <c r="QMO5" s="19"/>
      <c r="QMP5" s="19"/>
      <c r="QMQ5" s="19"/>
      <c r="QMR5" s="19"/>
      <c r="QMS5" s="19"/>
      <c r="QMT5" s="19"/>
      <c r="QMU5" s="19"/>
      <c r="QMV5" s="19"/>
      <c r="QMW5" s="19"/>
      <c r="QMX5" s="19"/>
      <c r="QMY5" s="19"/>
      <c r="QMZ5" s="19"/>
      <c r="QNA5" s="19"/>
      <c r="QNB5" s="19"/>
      <c r="QNC5" s="19"/>
      <c r="QND5" s="19"/>
      <c r="QNE5" s="19"/>
      <c r="QNF5" s="19"/>
      <c r="QNG5" s="19"/>
      <c r="QNH5" s="19"/>
      <c r="QNI5" s="19"/>
      <c r="QNJ5" s="19"/>
      <c r="QNK5" s="19"/>
      <c r="QNL5" s="19"/>
      <c r="QNM5" s="19"/>
      <c r="QNN5" s="19"/>
      <c r="QNO5" s="19"/>
      <c r="QNP5" s="19"/>
      <c r="QNQ5" s="19"/>
      <c r="QNR5" s="19"/>
      <c r="QNS5" s="19"/>
      <c r="QNT5" s="19"/>
      <c r="QNU5" s="19"/>
      <c r="QNV5" s="19"/>
      <c r="QNW5" s="19"/>
      <c r="QNX5" s="19"/>
      <c r="QNY5" s="19"/>
      <c r="QNZ5" s="19"/>
      <c r="QOA5" s="19"/>
      <c r="QOB5" s="19"/>
      <c r="QOC5" s="19"/>
      <c r="QOD5" s="19"/>
      <c r="QOE5" s="19"/>
      <c r="QOF5" s="19"/>
      <c r="QOG5" s="19"/>
      <c r="QOH5" s="19"/>
      <c r="QOI5" s="19"/>
      <c r="QOJ5" s="19"/>
      <c r="QOK5" s="19"/>
      <c r="QOL5" s="19"/>
      <c r="QOM5" s="19"/>
      <c r="QON5" s="19"/>
      <c r="QOO5" s="19"/>
      <c r="QOP5" s="19"/>
      <c r="QOQ5" s="19"/>
      <c r="QOR5" s="19"/>
      <c r="QOS5" s="19"/>
      <c r="QOT5" s="19"/>
      <c r="QOU5" s="19"/>
      <c r="QOV5" s="19"/>
      <c r="QOW5" s="19"/>
      <c r="QOX5" s="19"/>
      <c r="QOY5" s="19"/>
      <c r="QOZ5" s="19"/>
      <c r="QPA5" s="19"/>
      <c r="QPB5" s="19"/>
      <c r="QPC5" s="19"/>
      <c r="QPD5" s="19"/>
      <c r="QPE5" s="19"/>
      <c r="QPF5" s="19"/>
      <c r="QPG5" s="19"/>
      <c r="QPH5" s="19"/>
      <c r="QPI5" s="19"/>
      <c r="QPJ5" s="19"/>
      <c r="QPK5" s="19"/>
      <c r="QPL5" s="19"/>
      <c r="QPM5" s="19"/>
      <c r="QPN5" s="19"/>
      <c r="QPO5" s="19"/>
      <c r="QPP5" s="19"/>
      <c r="QPQ5" s="19"/>
      <c r="QPR5" s="19"/>
      <c r="QPS5" s="19"/>
      <c r="QPT5" s="19"/>
      <c r="QPU5" s="19"/>
      <c r="QPV5" s="19"/>
      <c r="QPW5" s="19"/>
      <c r="QPX5" s="19"/>
      <c r="QPY5" s="19"/>
      <c r="QPZ5" s="19"/>
      <c r="QQA5" s="19"/>
      <c r="QQB5" s="19"/>
      <c r="QQC5" s="19"/>
      <c r="QQD5" s="19"/>
      <c r="QQE5" s="19"/>
      <c r="QQF5" s="19"/>
      <c r="QQG5" s="19"/>
      <c r="QQH5" s="19"/>
      <c r="QQI5" s="19"/>
      <c r="QQJ5" s="19"/>
      <c r="QQK5" s="19"/>
      <c r="QQL5" s="19"/>
      <c r="QQM5" s="19"/>
      <c r="QQN5" s="19"/>
      <c r="QQO5" s="19"/>
      <c r="QQP5" s="19"/>
      <c r="QQQ5" s="19"/>
      <c r="QQR5" s="19"/>
      <c r="QQS5" s="19"/>
      <c r="QQT5" s="19"/>
      <c r="QQU5" s="19"/>
      <c r="QQV5" s="19"/>
      <c r="QQW5" s="19"/>
      <c r="QQX5" s="19"/>
      <c r="QQY5" s="19"/>
      <c r="QQZ5" s="19"/>
      <c r="QRA5" s="19"/>
      <c r="QRB5" s="19"/>
      <c r="QRC5" s="19"/>
      <c r="QRD5" s="19"/>
      <c r="QRE5" s="19"/>
      <c r="QRF5" s="19"/>
      <c r="QRG5" s="19"/>
      <c r="QRH5" s="19"/>
      <c r="QRI5" s="19"/>
      <c r="QRJ5" s="19"/>
      <c r="QRK5" s="19"/>
      <c r="QRL5" s="19"/>
      <c r="QRM5" s="19"/>
      <c r="QRN5" s="19"/>
      <c r="QRO5" s="19"/>
      <c r="QRP5" s="19"/>
      <c r="QRQ5" s="19"/>
      <c r="QRR5" s="19"/>
      <c r="QRS5" s="19"/>
      <c r="QRT5" s="19"/>
      <c r="QRU5" s="19"/>
      <c r="QRV5" s="19"/>
      <c r="QRW5" s="19"/>
      <c r="QRX5" s="19"/>
      <c r="QRY5" s="19"/>
      <c r="QRZ5" s="19"/>
      <c r="QSA5" s="19"/>
      <c r="QSB5" s="19"/>
      <c r="QSC5" s="19"/>
      <c r="QSD5" s="19"/>
      <c r="QSE5" s="19"/>
      <c r="QSF5" s="19"/>
      <c r="QSG5" s="19"/>
      <c r="QSH5" s="19"/>
      <c r="QSI5" s="19"/>
      <c r="QSJ5" s="19"/>
      <c r="QSK5" s="19"/>
      <c r="QSL5" s="19"/>
      <c r="QSM5" s="19"/>
      <c r="QSN5" s="19"/>
      <c r="QSO5" s="19"/>
      <c r="QSP5" s="19"/>
      <c r="QSQ5" s="19"/>
      <c r="QSR5" s="19"/>
      <c r="QSS5" s="19"/>
      <c r="QST5" s="19"/>
      <c r="QSU5" s="19"/>
      <c r="QSV5" s="19"/>
      <c r="QSW5" s="19"/>
      <c r="QSX5" s="19"/>
      <c r="QSY5" s="19"/>
      <c r="QSZ5" s="19"/>
      <c r="QTA5" s="19"/>
      <c r="QTB5" s="19"/>
      <c r="QTC5" s="19"/>
      <c r="QTD5" s="19"/>
      <c r="QTE5" s="19"/>
      <c r="QTF5" s="19"/>
      <c r="QTG5" s="19"/>
      <c r="QTH5" s="19"/>
      <c r="QTI5" s="19"/>
      <c r="QTJ5" s="19"/>
      <c r="QTK5" s="19"/>
      <c r="QTL5" s="19"/>
      <c r="QTM5" s="19"/>
      <c r="QTN5" s="19"/>
      <c r="QTO5" s="19"/>
      <c r="QTP5" s="19"/>
      <c r="QTQ5" s="19"/>
      <c r="QTR5" s="19"/>
      <c r="QTS5" s="19"/>
      <c r="QTT5" s="19"/>
      <c r="QTU5" s="19"/>
      <c r="QTV5" s="19"/>
      <c r="QTW5" s="19"/>
      <c r="QTX5" s="19"/>
      <c r="QTY5" s="19"/>
      <c r="QTZ5" s="19"/>
      <c r="QUA5" s="19"/>
      <c r="QUB5" s="19"/>
      <c r="QUC5" s="19"/>
      <c r="QUD5" s="19"/>
      <c r="QUE5" s="19"/>
      <c r="QUF5" s="19"/>
      <c r="QUG5" s="19"/>
      <c r="QUH5" s="19"/>
      <c r="QUI5" s="19"/>
      <c r="QUJ5" s="19"/>
      <c r="QUK5" s="19"/>
      <c r="QUL5" s="19"/>
      <c r="QUM5" s="19"/>
      <c r="QUN5" s="19"/>
      <c r="QUO5" s="19"/>
      <c r="QUP5" s="19"/>
      <c r="QUQ5" s="19"/>
      <c r="QUR5" s="19"/>
      <c r="QUS5" s="19"/>
      <c r="QUT5" s="19"/>
      <c r="QUU5" s="19"/>
      <c r="QUV5" s="19"/>
      <c r="QUW5" s="19"/>
      <c r="QUX5" s="19"/>
      <c r="QUY5" s="19"/>
      <c r="QUZ5" s="19"/>
      <c r="QVA5" s="19"/>
      <c r="QVB5" s="19"/>
      <c r="QVC5" s="19"/>
      <c r="QVD5" s="19"/>
      <c r="QVE5" s="19"/>
      <c r="QVF5" s="19"/>
      <c r="QVG5" s="19"/>
      <c r="QVH5" s="19"/>
      <c r="QVI5" s="19"/>
      <c r="QVJ5" s="19"/>
      <c r="QVK5" s="19"/>
      <c r="QVL5" s="19"/>
      <c r="QVM5" s="19"/>
      <c r="QVN5" s="19"/>
      <c r="QVO5" s="19"/>
      <c r="QVP5" s="19"/>
      <c r="QVQ5" s="19"/>
      <c r="QVR5" s="19"/>
      <c r="QVS5" s="19"/>
      <c r="QVT5" s="19"/>
      <c r="QVU5" s="19"/>
      <c r="QVV5" s="19"/>
      <c r="QVW5" s="19"/>
      <c r="QVX5" s="19"/>
      <c r="QVY5" s="19"/>
      <c r="QVZ5" s="19"/>
      <c r="QWA5" s="19"/>
      <c r="QWB5" s="19"/>
      <c r="QWC5" s="19"/>
      <c r="QWD5" s="19"/>
      <c r="QWE5" s="19"/>
      <c r="QWF5" s="19"/>
      <c r="QWG5" s="19"/>
      <c r="QWH5" s="19"/>
      <c r="QWI5" s="19"/>
      <c r="QWJ5" s="19"/>
      <c r="QWK5" s="19"/>
      <c r="QWL5" s="19"/>
      <c r="QWM5" s="19"/>
      <c r="QWN5" s="19"/>
      <c r="QWO5" s="19"/>
      <c r="QWP5" s="19"/>
      <c r="QWQ5" s="19"/>
      <c r="QWR5" s="19"/>
      <c r="QWS5" s="19"/>
      <c r="QWT5" s="19"/>
      <c r="QWU5" s="19"/>
      <c r="QWV5" s="19"/>
      <c r="QWW5" s="19"/>
      <c r="QWX5" s="19"/>
      <c r="QWY5" s="19"/>
      <c r="QWZ5" s="19"/>
      <c r="QXA5" s="19"/>
      <c r="QXB5" s="19"/>
      <c r="QXC5" s="19"/>
      <c r="QXD5" s="19"/>
      <c r="QXE5" s="19"/>
      <c r="QXF5" s="19"/>
      <c r="QXG5" s="19"/>
      <c r="QXH5" s="19"/>
      <c r="QXI5" s="19"/>
      <c r="QXJ5" s="19"/>
      <c r="QXK5" s="19"/>
      <c r="QXL5" s="19"/>
      <c r="QXM5" s="19"/>
      <c r="QXN5" s="19"/>
      <c r="QXO5" s="19"/>
      <c r="QXP5" s="19"/>
      <c r="QXQ5" s="19"/>
      <c r="QXR5" s="19"/>
      <c r="QXS5" s="19"/>
      <c r="QXT5" s="19"/>
      <c r="QXU5" s="19"/>
      <c r="QXV5" s="19"/>
      <c r="QXW5" s="19"/>
      <c r="QXX5" s="19"/>
      <c r="QXY5" s="19"/>
      <c r="QXZ5" s="19"/>
      <c r="QYA5" s="19"/>
      <c r="QYB5" s="19"/>
      <c r="QYC5" s="19"/>
      <c r="QYD5" s="19"/>
      <c r="QYE5" s="19"/>
      <c r="QYF5" s="19"/>
      <c r="QYG5" s="19"/>
      <c r="QYH5" s="19"/>
      <c r="QYI5" s="19"/>
      <c r="QYJ5" s="19"/>
      <c r="QYK5" s="19"/>
      <c r="QYL5" s="19"/>
      <c r="QYM5" s="19"/>
      <c r="QYN5" s="19"/>
      <c r="QYO5" s="19"/>
      <c r="QYP5" s="19"/>
      <c r="QYQ5" s="19"/>
      <c r="QYR5" s="19"/>
      <c r="QYS5" s="19"/>
      <c r="QYT5" s="19"/>
      <c r="QYU5" s="19"/>
      <c r="QYV5" s="19"/>
      <c r="QYW5" s="19"/>
      <c r="QYX5" s="19"/>
      <c r="QYY5" s="19"/>
      <c r="QYZ5" s="19"/>
      <c r="QZA5" s="19"/>
      <c r="QZB5" s="19"/>
      <c r="QZC5" s="19"/>
      <c r="QZD5" s="19"/>
      <c r="QZE5" s="19"/>
      <c r="QZF5" s="19"/>
      <c r="QZG5" s="19"/>
      <c r="QZH5" s="19"/>
      <c r="QZI5" s="19"/>
      <c r="QZJ5" s="19"/>
      <c r="QZK5" s="19"/>
      <c r="QZL5" s="19"/>
      <c r="QZM5" s="19"/>
      <c r="QZN5" s="19"/>
      <c r="QZO5" s="19"/>
      <c r="QZP5" s="19"/>
      <c r="QZQ5" s="19"/>
      <c r="QZR5" s="19"/>
      <c r="QZS5" s="19"/>
      <c r="QZT5" s="19"/>
      <c r="QZU5" s="19"/>
      <c r="QZV5" s="19"/>
      <c r="QZW5" s="19"/>
      <c r="QZX5" s="19"/>
      <c r="QZY5" s="19"/>
      <c r="QZZ5" s="19"/>
      <c r="RAA5" s="19"/>
      <c r="RAB5" s="19"/>
      <c r="RAC5" s="19"/>
      <c r="RAD5" s="19"/>
      <c r="RAE5" s="19"/>
      <c r="RAF5" s="19"/>
      <c r="RAG5" s="19"/>
      <c r="RAH5" s="19"/>
      <c r="RAI5" s="19"/>
      <c r="RAJ5" s="19"/>
      <c r="RAK5" s="19"/>
      <c r="RAL5" s="19"/>
      <c r="RAM5" s="19"/>
      <c r="RAN5" s="19"/>
      <c r="RAO5" s="19"/>
      <c r="RAP5" s="19"/>
      <c r="RAQ5" s="19"/>
      <c r="RAR5" s="19"/>
      <c r="RAS5" s="19"/>
      <c r="RAT5" s="19"/>
      <c r="RAU5" s="19"/>
      <c r="RAV5" s="19"/>
      <c r="RAW5" s="19"/>
      <c r="RAX5" s="19"/>
      <c r="RAY5" s="19"/>
      <c r="RAZ5" s="19"/>
      <c r="RBA5" s="19"/>
      <c r="RBB5" s="19"/>
      <c r="RBC5" s="19"/>
      <c r="RBD5" s="19"/>
      <c r="RBE5" s="19"/>
      <c r="RBF5" s="19"/>
      <c r="RBG5" s="19"/>
      <c r="RBH5" s="19"/>
      <c r="RBI5" s="19"/>
      <c r="RBJ5" s="19"/>
      <c r="RBK5" s="19"/>
      <c r="RBL5" s="19"/>
      <c r="RBM5" s="19"/>
      <c r="RBN5" s="19"/>
      <c r="RBO5" s="19"/>
      <c r="RBP5" s="19"/>
      <c r="RBQ5" s="19"/>
      <c r="RBR5" s="19"/>
      <c r="RBS5" s="19"/>
      <c r="RBT5" s="19"/>
      <c r="RBU5" s="19"/>
      <c r="RBV5" s="19"/>
      <c r="RBW5" s="19"/>
      <c r="RBX5" s="19"/>
      <c r="RBY5" s="19"/>
      <c r="RBZ5" s="19"/>
      <c r="RCA5" s="19"/>
      <c r="RCB5" s="19"/>
      <c r="RCC5" s="19"/>
      <c r="RCD5" s="19"/>
      <c r="RCE5" s="19"/>
      <c r="RCF5" s="19"/>
      <c r="RCG5" s="19"/>
      <c r="RCH5" s="19"/>
      <c r="RCI5" s="19"/>
      <c r="RCJ5" s="19"/>
      <c r="RCK5" s="19"/>
      <c r="RCL5" s="19"/>
      <c r="RCM5" s="19"/>
      <c r="RCN5" s="19"/>
      <c r="RCO5" s="19"/>
      <c r="RCP5" s="19"/>
      <c r="RCQ5" s="19"/>
      <c r="RCR5" s="19"/>
      <c r="RCS5" s="19"/>
      <c r="RCT5" s="19"/>
      <c r="RCU5" s="19"/>
      <c r="RCV5" s="19"/>
      <c r="RCW5" s="19"/>
      <c r="RCX5" s="19"/>
      <c r="RCY5" s="19"/>
      <c r="RCZ5" s="19"/>
      <c r="RDA5" s="19"/>
      <c r="RDB5" s="19"/>
      <c r="RDC5" s="19"/>
      <c r="RDD5" s="19"/>
      <c r="RDE5" s="19"/>
      <c r="RDF5" s="19"/>
      <c r="RDG5" s="19"/>
      <c r="RDH5" s="19"/>
      <c r="RDI5" s="19"/>
      <c r="RDJ5" s="19"/>
      <c r="RDK5" s="19"/>
      <c r="RDL5" s="19"/>
      <c r="RDM5" s="19"/>
      <c r="RDN5" s="19"/>
      <c r="RDO5" s="19"/>
      <c r="RDP5" s="19"/>
      <c r="RDQ5" s="19"/>
      <c r="RDR5" s="19"/>
      <c r="RDS5" s="19"/>
      <c r="RDT5" s="19"/>
      <c r="RDU5" s="19"/>
      <c r="RDV5" s="19"/>
      <c r="RDW5" s="19"/>
      <c r="RDX5" s="19"/>
      <c r="RDY5" s="19"/>
      <c r="RDZ5" s="19"/>
      <c r="REA5" s="19"/>
      <c r="REB5" s="19"/>
      <c r="REC5" s="19"/>
      <c r="RED5" s="19"/>
      <c r="REE5" s="19"/>
      <c r="REF5" s="19"/>
      <c r="REG5" s="19"/>
      <c r="REH5" s="19"/>
      <c r="REI5" s="19"/>
      <c r="REJ5" s="19"/>
      <c r="REK5" s="19"/>
      <c r="REL5" s="19"/>
      <c r="REM5" s="19"/>
      <c r="REN5" s="19"/>
      <c r="REO5" s="19"/>
      <c r="REP5" s="19"/>
      <c r="REQ5" s="19"/>
      <c r="RER5" s="19"/>
      <c r="RES5" s="19"/>
      <c r="RET5" s="19"/>
      <c r="REU5" s="19"/>
      <c r="REV5" s="19"/>
      <c r="REW5" s="19"/>
      <c r="REX5" s="19"/>
      <c r="REY5" s="19"/>
      <c r="REZ5" s="19"/>
      <c r="RFA5" s="19"/>
      <c r="RFB5" s="19"/>
      <c r="RFC5" s="19"/>
      <c r="RFD5" s="19"/>
      <c r="RFE5" s="19"/>
      <c r="RFF5" s="19"/>
      <c r="RFG5" s="19"/>
      <c r="RFH5" s="19"/>
      <c r="RFI5" s="19"/>
      <c r="RFJ5" s="19"/>
      <c r="RFK5" s="19"/>
      <c r="RFL5" s="19"/>
      <c r="RFM5" s="19"/>
      <c r="RFN5" s="19"/>
      <c r="RFO5" s="19"/>
      <c r="RFP5" s="19"/>
      <c r="RFQ5" s="19"/>
      <c r="RFR5" s="19"/>
      <c r="RFS5" s="19"/>
      <c r="RFT5" s="19"/>
      <c r="RFU5" s="19"/>
      <c r="RFV5" s="19"/>
      <c r="RFW5" s="19"/>
      <c r="RFX5" s="19"/>
      <c r="RFY5" s="19"/>
      <c r="RFZ5" s="19"/>
      <c r="RGA5" s="19"/>
      <c r="RGB5" s="19"/>
      <c r="RGC5" s="19"/>
      <c r="RGD5" s="19"/>
      <c r="RGE5" s="19"/>
      <c r="RGF5" s="19"/>
      <c r="RGG5" s="19"/>
      <c r="RGH5" s="19"/>
      <c r="RGI5" s="19"/>
      <c r="RGJ5" s="19"/>
      <c r="RGK5" s="19"/>
      <c r="RGL5" s="19"/>
      <c r="RGM5" s="19"/>
      <c r="RGN5" s="19"/>
      <c r="RGO5" s="19"/>
      <c r="RGP5" s="19"/>
      <c r="RGQ5" s="19"/>
      <c r="RGR5" s="19"/>
      <c r="RGS5" s="19"/>
      <c r="RGT5" s="19"/>
      <c r="RGU5" s="19"/>
      <c r="RGV5" s="19"/>
      <c r="RGW5" s="19"/>
      <c r="RGX5" s="19"/>
      <c r="RGY5" s="19"/>
      <c r="RGZ5" s="19"/>
      <c r="RHA5" s="19"/>
      <c r="RHB5" s="19"/>
      <c r="RHC5" s="19"/>
      <c r="RHD5" s="19"/>
      <c r="RHE5" s="19"/>
      <c r="RHF5" s="19"/>
      <c r="RHG5" s="19"/>
      <c r="RHH5" s="19"/>
      <c r="RHI5" s="19"/>
      <c r="RHJ5" s="19"/>
      <c r="RHK5" s="19"/>
      <c r="RHL5" s="19"/>
      <c r="RHM5" s="19"/>
      <c r="RHN5" s="19"/>
      <c r="RHO5" s="19"/>
      <c r="RHP5" s="19"/>
      <c r="RHQ5" s="19"/>
      <c r="RHR5" s="19"/>
      <c r="RHS5" s="19"/>
      <c r="RHT5" s="19"/>
      <c r="RHU5" s="19"/>
      <c r="RHV5" s="19"/>
      <c r="RHW5" s="19"/>
      <c r="RHX5" s="19"/>
      <c r="RHY5" s="19"/>
      <c r="RHZ5" s="19"/>
      <c r="RIA5" s="19"/>
      <c r="RIB5" s="19"/>
      <c r="RIC5" s="19"/>
      <c r="RID5" s="19"/>
      <c r="RIE5" s="19"/>
      <c r="RIF5" s="19"/>
      <c r="RIG5" s="19"/>
      <c r="RIH5" s="19"/>
      <c r="RII5" s="19"/>
      <c r="RIJ5" s="19"/>
      <c r="RIK5" s="19"/>
      <c r="RIL5" s="19"/>
      <c r="RIM5" s="19"/>
      <c r="RIN5" s="19"/>
      <c r="RIO5" s="19"/>
      <c r="RIP5" s="19"/>
      <c r="RIQ5" s="19"/>
      <c r="RIR5" s="19"/>
      <c r="RIS5" s="19"/>
      <c r="RIT5" s="19"/>
      <c r="RIU5" s="19"/>
      <c r="RIV5" s="19"/>
      <c r="RIW5" s="19"/>
      <c r="RIX5" s="19"/>
      <c r="RIY5" s="19"/>
      <c r="RIZ5" s="19"/>
      <c r="RJA5" s="19"/>
      <c r="RJB5" s="19"/>
      <c r="RJC5" s="19"/>
      <c r="RJD5" s="19"/>
      <c r="RJE5" s="19"/>
      <c r="RJF5" s="19"/>
      <c r="RJG5" s="19"/>
      <c r="RJH5" s="19"/>
      <c r="RJI5" s="19"/>
      <c r="RJJ5" s="19"/>
      <c r="RJK5" s="19"/>
      <c r="RJL5" s="19"/>
      <c r="RJM5" s="19"/>
      <c r="RJN5" s="19"/>
      <c r="RJO5" s="19"/>
      <c r="RJP5" s="19"/>
      <c r="RJQ5" s="19"/>
      <c r="RJR5" s="19"/>
      <c r="RJS5" s="19"/>
      <c r="RJT5" s="19"/>
      <c r="RJU5" s="19"/>
      <c r="RJV5" s="19"/>
      <c r="RJW5" s="19"/>
      <c r="RJX5" s="19"/>
      <c r="RJY5" s="19"/>
      <c r="RJZ5" s="19"/>
      <c r="RKA5" s="19"/>
      <c r="RKB5" s="19"/>
      <c r="RKC5" s="19"/>
      <c r="RKD5" s="19"/>
      <c r="RKE5" s="19"/>
      <c r="RKF5" s="19"/>
      <c r="RKG5" s="19"/>
      <c r="RKH5" s="19"/>
      <c r="RKI5" s="19"/>
      <c r="RKJ5" s="19"/>
      <c r="RKK5" s="19"/>
      <c r="RKL5" s="19"/>
      <c r="RKM5" s="19"/>
      <c r="RKN5" s="19"/>
      <c r="RKO5" s="19"/>
      <c r="RKP5" s="19"/>
      <c r="RKQ5" s="19"/>
      <c r="RKR5" s="19"/>
      <c r="RKS5" s="19"/>
      <c r="RKT5" s="19"/>
      <c r="RKU5" s="19"/>
      <c r="RKV5" s="19"/>
      <c r="RKW5" s="19"/>
      <c r="RKX5" s="19"/>
      <c r="RKY5" s="19"/>
      <c r="RKZ5" s="19"/>
      <c r="RLA5" s="19"/>
      <c r="RLB5" s="19"/>
      <c r="RLC5" s="19"/>
      <c r="RLD5" s="19"/>
      <c r="RLE5" s="19"/>
      <c r="RLF5" s="19"/>
      <c r="RLG5" s="19"/>
      <c r="RLH5" s="19"/>
      <c r="RLI5" s="19"/>
      <c r="RLJ5" s="19"/>
      <c r="RLK5" s="19"/>
      <c r="RLL5" s="19"/>
      <c r="RLM5" s="19"/>
      <c r="RLN5" s="19"/>
      <c r="RLO5" s="19"/>
      <c r="RLP5" s="19"/>
      <c r="RLQ5" s="19"/>
      <c r="RLR5" s="19"/>
      <c r="RLS5" s="19"/>
      <c r="RLT5" s="19"/>
      <c r="RLU5" s="19"/>
      <c r="RLV5" s="19"/>
      <c r="RLW5" s="19"/>
      <c r="RLX5" s="19"/>
      <c r="RLY5" s="19"/>
      <c r="RLZ5" s="19"/>
      <c r="RMA5" s="19"/>
      <c r="RMB5" s="19"/>
      <c r="RMC5" s="19"/>
      <c r="RMD5" s="19"/>
      <c r="RME5" s="19"/>
      <c r="RMF5" s="19"/>
      <c r="RMG5" s="19"/>
      <c r="RMH5" s="19"/>
      <c r="RMI5" s="19"/>
      <c r="RMJ5" s="19"/>
      <c r="RMK5" s="19"/>
      <c r="RML5" s="19"/>
      <c r="RMM5" s="19"/>
      <c r="RMN5" s="19"/>
      <c r="RMO5" s="19"/>
      <c r="RMP5" s="19"/>
      <c r="RMQ5" s="19"/>
      <c r="RMR5" s="19"/>
      <c r="RMS5" s="19"/>
      <c r="RMT5" s="19"/>
      <c r="RMU5" s="19"/>
      <c r="RMV5" s="19"/>
      <c r="RMW5" s="19"/>
      <c r="RMX5" s="19"/>
      <c r="RMY5" s="19"/>
      <c r="RMZ5" s="19"/>
      <c r="RNA5" s="19"/>
      <c r="RNB5" s="19"/>
      <c r="RNC5" s="19"/>
      <c r="RND5" s="19"/>
      <c r="RNE5" s="19"/>
      <c r="RNF5" s="19"/>
      <c r="RNG5" s="19"/>
      <c r="RNH5" s="19"/>
      <c r="RNI5" s="19"/>
      <c r="RNJ5" s="19"/>
      <c r="RNK5" s="19"/>
      <c r="RNL5" s="19"/>
      <c r="RNM5" s="19"/>
      <c r="RNN5" s="19"/>
      <c r="RNO5" s="19"/>
      <c r="RNP5" s="19"/>
      <c r="RNQ5" s="19"/>
      <c r="RNR5" s="19"/>
      <c r="RNS5" s="19"/>
      <c r="RNT5" s="19"/>
      <c r="RNU5" s="19"/>
      <c r="RNV5" s="19"/>
      <c r="RNW5" s="19"/>
      <c r="RNX5" s="19"/>
      <c r="RNY5" s="19"/>
      <c r="RNZ5" s="19"/>
      <c r="ROA5" s="19"/>
      <c r="ROB5" s="19"/>
      <c r="ROC5" s="19"/>
      <c r="ROD5" s="19"/>
      <c r="ROE5" s="19"/>
      <c r="ROF5" s="19"/>
      <c r="ROG5" s="19"/>
      <c r="ROH5" s="19"/>
      <c r="ROI5" s="19"/>
      <c r="ROJ5" s="19"/>
      <c r="ROK5" s="19"/>
      <c r="ROL5" s="19"/>
      <c r="ROM5" s="19"/>
      <c r="RON5" s="19"/>
      <c r="ROO5" s="19"/>
      <c r="ROP5" s="19"/>
      <c r="ROQ5" s="19"/>
      <c r="ROR5" s="19"/>
      <c r="ROS5" s="19"/>
      <c r="ROT5" s="19"/>
      <c r="ROU5" s="19"/>
      <c r="ROV5" s="19"/>
      <c r="ROW5" s="19"/>
      <c r="ROX5" s="19"/>
      <c r="ROY5" s="19"/>
      <c r="ROZ5" s="19"/>
      <c r="RPA5" s="19"/>
      <c r="RPB5" s="19"/>
      <c r="RPC5" s="19"/>
      <c r="RPD5" s="19"/>
      <c r="RPE5" s="19"/>
      <c r="RPF5" s="19"/>
      <c r="RPG5" s="19"/>
      <c r="RPH5" s="19"/>
      <c r="RPI5" s="19"/>
      <c r="RPJ5" s="19"/>
      <c r="RPK5" s="19"/>
      <c r="RPL5" s="19"/>
      <c r="RPM5" s="19"/>
      <c r="RPN5" s="19"/>
      <c r="RPO5" s="19"/>
      <c r="RPP5" s="19"/>
      <c r="RPQ5" s="19"/>
      <c r="RPR5" s="19"/>
      <c r="RPS5" s="19"/>
      <c r="RPT5" s="19"/>
      <c r="RPU5" s="19"/>
      <c r="RPV5" s="19"/>
      <c r="RPW5" s="19"/>
      <c r="RPX5" s="19"/>
      <c r="RPY5" s="19"/>
      <c r="RPZ5" s="19"/>
      <c r="RQA5" s="19"/>
      <c r="RQB5" s="19"/>
      <c r="RQC5" s="19"/>
      <c r="RQD5" s="19"/>
      <c r="RQE5" s="19"/>
      <c r="RQF5" s="19"/>
      <c r="RQG5" s="19"/>
      <c r="RQH5" s="19"/>
      <c r="RQI5" s="19"/>
      <c r="RQJ5" s="19"/>
      <c r="RQK5" s="19"/>
      <c r="RQL5" s="19"/>
      <c r="RQM5" s="19"/>
      <c r="RQN5" s="19"/>
      <c r="RQO5" s="19"/>
      <c r="RQP5" s="19"/>
      <c r="RQQ5" s="19"/>
      <c r="RQR5" s="19"/>
      <c r="RQS5" s="19"/>
      <c r="RQT5" s="19"/>
      <c r="RQU5" s="19"/>
      <c r="RQV5" s="19"/>
      <c r="RQW5" s="19"/>
      <c r="RQX5" s="19"/>
      <c r="RQY5" s="19"/>
      <c r="RQZ5" s="19"/>
      <c r="RRA5" s="19"/>
      <c r="RRB5" s="19"/>
      <c r="RRC5" s="19"/>
      <c r="RRD5" s="19"/>
      <c r="RRE5" s="19"/>
      <c r="RRF5" s="19"/>
      <c r="RRG5" s="19"/>
      <c r="RRH5" s="19"/>
      <c r="RRI5" s="19"/>
      <c r="RRJ5" s="19"/>
      <c r="RRK5" s="19"/>
      <c r="RRL5" s="19"/>
      <c r="RRM5" s="19"/>
      <c r="RRN5" s="19"/>
      <c r="RRO5" s="19"/>
      <c r="RRP5" s="19"/>
      <c r="RRQ5" s="19"/>
      <c r="RRR5" s="19"/>
      <c r="RRS5" s="19"/>
      <c r="RRT5" s="19"/>
      <c r="RRU5" s="19"/>
      <c r="RRV5" s="19"/>
      <c r="RRW5" s="19"/>
      <c r="RRX5" s="19"/>
      <c r="RRY5" s="19"/>
      <c r="RRZ5" s="19"/>
      <c r="RSA5" s="19"/>
      <c r="RSB5" s="19"/>
      <c r="RSC5" s="19"/>
      <c r="RSD5" s="19"/>
      <c r="RSE5" s="19"/>
      <c r="RSF5" s="19"/>
      <c r="RSG5" s="19"/>
      <c r="RSH5" s="19"/>
      <c r="RSI5" s="19"/>
      <c r="RSJ5" s="19"/>
      <c r="RSK5" s="19"/>
      <c r="RSL5" s="19"/>
      <c r="RSM5" s="19"/>
      <c r="RSN5" s="19"/>
      <c r="RSO5" s="19"/>
      <c r="RSP5" s="19"/>
      <c r="RSQ5" s="19"/>
      <c r="RSR5" s="19"/>
      <c r="RSS5" s="19"/>
      <c r="RST5" s="19"/>
      <c r="RSU5" s="19"/>
      <c r="RSV5" s="19"/>
      <c r="RSW5" s="19"/>
      <c r="RSX5" s="19"/>
      <c r="RSY5" s="19"/>
      <c r="RSZ5" s="19"/>
      <c r="RTA5" s="19"/>
      <c r="RTB5" s="19"/>
      <c r="RTC5" s="19"/>
      <c r="RTD5" s="19"/>
      <c r="RTE5" s="19"/>
      <c r="RTF5" s="19"/>
      <c r="RTG5" s="19"/>
      <c r="RTH5" s="19"/>
      <c r="RTI5" s="19"/>
      <c r="RTJ5" s="19"/>
      <c r="RTK5" s="19"/>
      <c r="RTL5" s="19"/>
      <c r="RTM5" s="19"/>
      <c r="RTN5" s="19"/>
      <c r="RTO5" s="19"/>
      <c r="RTP5" s="19"/>
      <c r="RTQ5" s="19"/>
      <c r="RTR5" s="19"/>
      <c r="RTS5" s="19"/>
      <c r="RTT5" s="19"/>
      <c r="RTU5" s="19"/>
      <c r="RTV5" s="19"/>
      <c r="RTW5" s="19"/>
      <c r="RTX5" s="19"/>
      <c r="RTY5" s="19"/>
      <c r="RTZ5" s="19"/>
      <c r="RUA5" s="19"/>
      <c r="RUB5" s="19"/>
      <c r="RUC5" s="19"/>
      <c r="RUD5" s="19"/>
      <c r="RUE5" s="19"/>
      <c r="RUF5" s="19"/>
      <c r="RUG5" s="19"/>
      <c r="RUH5" s="19"/>
      <c r="RUI5" s="19"/>
      <c r="RUJ5" s="19"/>
      <c r="RUK5" s="19"/>
      <c r="RUL5" s="19"/>
      <c r="RUM5" s="19"/>
      <c r="RUN5" s="19"/>
      <c r="RUO5" s="19"/>
      <c r="RUP5" s="19"/>
      <c r="RUQ5" s="19"/>
      <c r="RUR5" s="19"/>
      <c r="RUS5" s="19"/>
      <c r="RUT5" s="19"/>
      <c r="RUU5" s="19"/>
      <c r="RUV5" s="19"/>
      <c r="RUW5" s="19"/>
      <c r="RUX5" s="19"/>
      <c r="RUY5" s="19"/>
      <c r="RUZ5" s="19"/>
      <c r="RVA5" s="19"/>
      <c r="RVB5" s="19"/>
      <c r="RVC5" s="19"/>
      <c r="RVD5" s="19"/>
      <c r="RVE5" s="19"/>
      <c r="RVF5" s="19"/>
      <c r="RVG5" s="19"/>
      <c r="RVH5" s="19"/>
      <c r="RVI5" s="19"/>
      <c r="RVJ5" s="19"/>
      <c r="RVK5" s="19"/>
      <c r="RVL5" s="19"/>
      <c r="RVM5" s="19"/>
      <c r="RVN5" s="19"/>
      <c r="RVO5" s="19"/>
      <c r="RVP5" s="19"/>
      <c r="RVQ5" s="19"/>
      <c r="RVR5" s="19"/>
      <c r="RVS5" s="19"/>
      <c r="RVT5" s="19"/>
      <c r="RVU5" s="19"/>
      <c r="RVV5" s="19"/>
      <c r="RVW5" s="19"/>
      <c r="RVX5" s="19"/>
      <c r="RVY5" s="19"/>
      <c r="RVZ5" s="19"/>
      <c r="RWA5" s="19"/>
      <c r="RWB5" s="19"/>
      <c r="RWC5" s="19"/>
      <c r="RWD5" s="19"/>
      <c r="RWE5" s="19"/>
      <c r="RWF5" s="19"/>
      <c r="RWG5" s="19"/>
      <c r="RWH5" s="19"/>
      <c r="RWI5" s="19"/>
      <c r="RWJ5" s="19"/>
      <c r="RWK5" s="19"/>
      <c r="RWL5" s="19"/>
      <c r="RWM5" s="19"/>
      <c r="RWN5" s="19"/>
      <c r="RWO5" s="19"/>
      <c r="RWP5" s="19"/>
      <c r="RWQ5" s="19"/>
      <c r="RWR5" s="19"/>
      <c r="RWS5" s="19"/>
      <c r="RWT5" s="19"/>
      <c r="RWU5" s="19"/>
      <c r="RWV5" s="19"/>
      <c r="RWW5" s="19"/>
      <c r="RWX5" s="19"/>
      <c r="RWY5" s="19"/>
      <c r="RWZ5" s="19"/>
      <c r="RXA5" s="19"/>
      <c r="RXB5" s="19"/>
      <c r="RXC5" s="19"/>
      <c r="RXD5" s="19"/>
      <c r="RXE5" s="19"/>
      <c r="RXF5" s="19"/>
      <c r="RXG5" s="19"/>
      <c r="RXH5" s="19"/>
      <c r="RXI5" s="19"/>
      <c r="RXJ5" s="19"/>
      <c r="RXK5" s="19"/>
      <c r="RXL5" s="19"/>
      <c r="RXM5" s="19"/>
      <c r="RXN5" s="19"/>
      <c r="RXO5" s="19"/>
      <c r="RXP5" s="19"/>
      <c r="RXQ5" s="19"/>
      <c r="RXR5" s="19"/>
      <c r="RXS5" s="19"/>
      <c r="RXT5" s="19"/>
      <c r="RXU5" s="19"/>
      <c r="RXV5" s="19"/>
      <c r="RXW5" s="19"/>
      <c r="RXX5" s="19"/>
      <c r="RXY5" s="19"/>
      <c r="RXZ5" s="19"/>
      <c r="RYA5" s="19"/>
      <c r="RYB5" s="19"/>
      <c r="RYC5" s="19"/>
      <c r="RYD5" s="19"/>
      <c r="RYE5" s="19"/>
      <c r="RYF5" s="19"/>
      <c r="RYG5" s="19"/>
      <c r="RYH5" s="19"/>
      <c r="RYI5" s="19"/>
      <c r="RYJ5" s="19"/>
      <c r="RYK5" s="19"/>
      <c r="RYL5" s="19"/>
      <c r="RYM5" s="19"/>
      <c r="RYN5" s="19"/>
      <c r="RYO5" s="19"/>
      <c r="RYP5" s="19"/>
      <c r="RYQ5" s="19"/>
      <c r="RYR5" s="19"/>
      <c r="RYS5" s="19"/>
      <c r="RYT5" s="19"/>
      <c r="RYU5" s="19"/>
      <c r="RYV5" s="19"/>
      <c r="RYW5" s="19"/>
      <c r="RYX5" s="19"/>
      <c r="RYY5" s="19"/>
      <c r="RYZ5" s="19"/>
      <c r="RZA5" s="19"/>
      <c r="RZB5" s="19"/>
      <c r="RZC5" s="19"/>
      <c r="RZD5" s="19"/>
      <c r="RZE5" s="19"/>
      <c r="RZF5" s="19"/>
      <c r="RZG5" s="19"/>
      <c r="RZH5" s="19"/>
      <c r="RZI5" s="19"/>
      <c r="RZJ5" s="19"/>
      <c r="RZK5" s="19"/>
      <c r="RZL5" s="19"/>
      <c r="RZM5" s="19"/>
      <c r="RZN5" s="19"/>
      <c r="RZO5" s="19"/>
      <c r="RZP5" s="19"/>
      <c r="RZQ5" s="19"/>
      <c r="RZR5" s="19"/>
      <c r="RZS5" s="19"/>
      <c r="RZT5" s="19"/>
      <c r="RZU5" s="19"/>
      <c r="RZV5" s="19"/>
      <c r="RZW5" s="19"/>
      <c r="RZX5" s="19"/>
      <c r="RZY5" s="19"/>
      <c r="RZZ5" s="19"/>
      <c r="SAA5" s="19"/>
      <c r="SAB5" s="19"/>
      <c r="SAC5" s="19"/>
      <c r="SAD5" s="19"/>
      <c r="SAE5" s="19"/>
      <c r="SAF5" s="19"/>
      <c r="SAG5" s="19"/>
      <c r="SAH5" s="19"/>
      <c r="SAI5" s="19"/>
      <c r="SAJ5" s="19"/>
      <c r="SAK5" s="19"/>
      <c r="SAL5" s="19"/>
      <c r="SAM5" s="19"/>
      <c r="SAN5" s="19"/>
      <c r="SAO5" s="19"/>
      <c r="SAP5" s="19"/>
      <c r="SAQ5" s="19"/>
      <c r="SAR5" s="19"/>
      <c r="SAS5" s="19"/>
      <c r="SAT5" s="19"/>
      <c r="SAU5" s="19"/>
      <c r="SAV5" s="19"/>
      <c r="SAW5" s="19"/>
      <c r="SAX5" s="19"/>
      <c r="SAY5" s="19"/>
      <c r="SAZ5" s="19"/>
      <c r="SBA5" s="19"/>
      <c r="SBB5" s="19"/>
      <c r="SBC5" s="19"/>
      <c r="SBD5" s="19"/>
      <c r="SBE5" s="19"/>
      <c r="SBF5" s="19"/>
      <c r="SBG5" s="19"/>
      <c r="SBH5" s="19"/>
      <c r="SBI5" s="19"/>
      <c r="SBJ5" s="19"/>
      <c r="SBK5" s="19"/>
      <c r="SBL5" s="19"/>
      <c r="SBM5" s="19"/>
      <c r="SBN5" s="19"/>
      <c r="SBO5" s="19"/>
      <c r="SBP5" s="19"/>
      <c r="SBQ5" s="19"/>
      <c r="SBR5" s="19"/>
      <c r="SBS5" s="19"/>
      <c r="SBT5" s="19"/>
      <c r="SBU5" s="19"/>
      <c r="SBV5" s="19"/>
      <c r="SBW5" s="19"/>
      <c r="SBX5" s="19"/>
      <c r="SBY5" s="19"/>
      <c r="SBZ5" s="19"/>
      <c r="SCA5" s="19"/>
      <c r="SCB5" s="19"/>
      <c r="SCC5" s="19"/>
      <c r="SCD5" s="19"/>
      <c r="SCE5" s="19"/>
      <c r="SCF5" s="19"/>
      <c r="SCG5" s="19"/>
      <c r="SCH5" s="19"/>
      <c r="SCI5" s="19"/>
      <c r="SCJ5" s="19"/>
      <c r="SCK5" s="19"/>
      <c r="SCL5" s="19"/>
      <c r="SCM5" s="19"/>
      <c r="SCN5" s="19"/>
      <c r="SCO5" s="19"/>
      <c r="SCP5" s="19"/>
      <c r="SCQ5" s="19"/>
      <c r="SCR5" s="19"/>
      <c r="SCS5" s="19"/>
      <c r="SCT5" s="19"/>
      <c r="SCU5" s="19"/>
      <c r="SCV5" s="19"/>
      <c r="SCW5" s="19"/>
      <c r="SCX5" s="19"/>
      <c r="SCY5" s="19"/>
      <c r="SCZ5" s="19"/>
      <c r="SDA5" s="19"/>
      <c r="SDB5" s="19"/>
      <c r="SDC5" s="19"/>
      <c r="SDD5" s="19"/>
      <c r="SDE5" s="19"/>
      <c r="SDF5" s="19"/>
      <c r="SDG5" s="19"/>
      <c r="SDH5" s="19"/>
      <c r="SDI5" s="19"/>
      <c r="SDJ5" s="19"/>
      <c r="SDK5" s="19"/>
      <c r="SDL5" s="19"/>
      <c r="SDM5" s="19"/>
      <c r="SDN5" s="19"/>
      <c r="SDO5" s="19"/>
      <c r="SDP5" s="19"/>
      <c r="SDQ5" s="19"/>
      <c r="SDR5" s="19"/>
      <c r="SDS5" s="19"/>
      <c r="SDT5" s="19"/>
      <c r="SDU5" s="19"/>
      <c r="SDV5" s="19"/>
      <c r="SDW5" s="19"/>
      <c r="SDX5" s="19"/>
      <c r="SDY5" s="19"/>
      <c r="SDZ5" s="19"/>
      <c r="SEA5" s="19"/>
      <c r="SEB5" s="19"/>
      <c r="SEC5" s="19"/>
      <c r="SED5" s="19"/>
      <c r="SEE5" s="19"/>
      <c r="SEF5" s="19"/>
      <c r="SEG5" s="19"/>
      <c r="SEH5" s="19"/>
      <c r="SEI5" s="19"/>
      <c r="SEJ5" s="19"/>
      <c r="SEK5" s="19"/>
      <c r="SEL5" s="19"/>
      <c r="SEM5" s="19"/>
      <c r="SEN5" s="19"/>
      <c r="SEO5" s="19"/>
      <c r="SEP5" s="19"/>
      <c r="SEQ5" s="19"/>
      <c r="SER5" s="19"/>
      <c r="SES5" s="19"/>
      <c r="SET5" s="19"/>
      <c r="SEU5" s="19"/>
      <c r="SEV5" s="19"/>
      <c r="SEW5" s="19"/>
      <c r="SEX5" s="19"/>
      <c r="SEY5" s="19"/>
      <c r="SEZ5" s="19"/>
      <c r="SFA5" s="19"/>
      <c r="SFB5" s="19"/>
      <c r="SFC5" s="19"/>
      <c r="SFD5" s="19"/>
      <c r="SFE5" s="19"/>
      <c r="SFF5" s="19"/>
      <c r="SFG5" s="19"/>
      <c r="SFH5" s="19"/>
      <c r="SFI5" s="19"/>
      <c r="SFJ5" s="19"/>
      <c r="SFK5" s="19"/>
      <c r="SFL5" s="19"/>
      <c r="SFM5" s="19"/>
      <c r="SFN5" s="19"/>
      <c r="SFO5" s="19"/>
      <c r="SFP5" s="19"/>
      <c r="SFQ5" s="19"/>
      <c r="SFR5" s="19"/>
      <c r="SFS5" s="19"/>
      <c r="SFT5" s="19"/>
      <c r="SFU5" s="19"/>
      <c r="SFV5" s="19"/>
      <c r="SFW5" s="19"/>
      <c r="SFX5" s="19"/>
      <c r="SFY5" s="19"/>
      <c r="SFZ5" s="19"/>
      <c r="SGA5" s="19"/>
      <c r="SGB5" s="19"/>
      <c r="SGC5" s="19"/>
      <c r="SGD5" s="19"/>
      <c r="SGE5" s="19"/>
      <c r="SGF5" s="19"/>
      <c r="SGG5" s="19"/>
      <c r="SGH5" s="19"/>
      <c r="SGI5" s="19"/>
      <c r="SGJ5" s="19"/>
      <c r="SGK5" s="19"/>
      <c r="SGL5" s="19"/>
      <c r="SGM5" s="19"/>
      <c r="SGN5" s="19"/>
      <c r="SGO5" s="19"/>
      <c r="SGP5" s="19"/>
      <c r="SGQ5" s="19"/>
      <c r="SGR5" s="19"/>
      <c r="SGS5" s="19"/>
      <c r="SGT5" s="19"/>
      <c r="SGU5" s="19"/>
      <c r="SGV5" s="19"/>
      <c r="SGW5" s="19"/>
      <c r="SGX5" s="19"/>
      <c r="SGY5" s="19"/>
      <c r="SGZ5" s="19"/>
      <c r="SHA5" s="19"/>
      <c r="SHB5" s="19"/>
      <c r="SHC5" s="19"/>
      <c r="SHD5" s="19"/>
      <c r="SHE5" s="19"/>
      <c r="SHF5" s="19"/>
      <c r="SHG5" s="19"/>
      <c r="SHH5" s="19"/>
      <c r="SHI5" s="19"/>
      <c r="SHJ5" s="19"/>
      <c r="SHK5" s="19"/>
      <c r="SHL5" s="19"/>
      <c r="SHM5" s="19"/>
      <c r="SHN5" s="19"/>
      <c r="SHO5" s="19"/>
      <c r="SHP5" s="19"/>
      <c r="SHQ5" s="19"/>
      <c r="SHR5" s="19"/>
      <c r="SHS5" s="19"/>
      <c r="SHT5" s="19"/>
      <c r="SHU5" s="19"/>
      <c r="SHV5" s="19"/>
      <c r="SHW5" s="19"/>
      <c r="SHX5" s="19"/>
      <c r="SHY5" s="19"/>
      <c r="SHZ5" s="19"/>
      <c r="SIA5" s="19"/>
      <c r="SIB5" s="19"/>
      <c r="SIC5" s="19"/>
      <c r="SID5" s="19"/>
      <c r="SIE5" s="19"/>
      <c r="SIF5" s="19"/>
      <c r="SIG5" s="19"/>
      <c r="SIH5" s="19"/>
      <c r="SII5" s="19"/>
      <c r="SIJ5" s="19"/>
      <c r="SIK5" s="19"/>
      <c r="SIL5" s="19"/>
      <c r="SIM5" s="19"/>
      <c r="SIN5" s="19"/>
      <c r="SIO5" s="19"/>
      <c r="SIP5" s="19"/>
      <c r="SIQ5" s="19"/>
      <c r="SIR5" s="19"/>
      <c r="SIS5" s="19"/>
      <c r="SIT5" s="19"/>
      <c r="SIU5" s="19"/>
      <c r="SIV5" s="19"/>
      <c r="SIW5" s="19"/>
      <c r="SIX5" s="19"/>
      <c r="SIY5" s="19"/>
      <c r="SIZ5" s="19"/>
      <c r="SJA5" s="19"/>
      <c r="SJB5" s="19"/>
      <c r="SJC5" s="19"/>
      <c r="SJD5" s="19"/>
      <c r="SJE5" s="19"/>
      <c r="SJF5" s="19"/>
      <c r="SJG5" s="19"/>
      <c r="SJH5" s="19"/>
      <c r="SJI5" s="19"/>
      <c r="SJJ5" s="19"/>
      <c r="SJK5" s="19"/>
      <c r="SJL5" s="19"/>
      <c r="SJM5" s="19"/>
      <c r="SJN5" s="19"/>
      <c r="SJO5" s="19"/>
      <c r="SJP5" s="19"/>
      <c r="SJQ5" s="19"/>
      <c r="SJR5" s="19"/>
      <c r="SJS5" s="19"/>
      <c r="SJT5" s="19"/>
      <c r="SJU5" s="19"/>
      <c r="SJV5" s="19"/>
      <c r="SJW5" s="19"/>
      <c r="SJX5" s="19"/>
      <c r="SJY5" s="19"/>
      <c r="SJZ5" s="19"/>
      <c r="SKA5" s="19"/>
      <c r="SKB5" s="19"/>
      <c r="SKC5" s="19"/>
      <c r="SKD5" s="19"/>
      <c r="SKE5" s="19"/>
      <c r="SKF5" s="19"/>
      <c r="SKG5" s="19"/>
      <c r="SKH5" s="19"/>
      <c r="SKI5" s="19"/>
      <c r="SKJ5" s="19"/>
      <c r="SKK5" s="19"/>
      <c r="SKL5" s="19"/>
      <c r="SKM5" s="19"/>
      <c r="SKN5" s="19"/>
      <c r="SKO5" s="19"/>
      <c r="SKP5" s="19"/>
      <c r="SKQ5" s="19"/>
      <c r="SKR5" s="19"/>
      <c r="SKS5" s="19"/>
      <c r="SKT5" s="19"/>
      <c r="SKU5" s="19"/>
      <c r="SKV5" s="19"/>
      <c r="SKW5" s="19"/>
      <c r="SKX5" s="19"/>
      <c r="SKY5" s="19"/>
      <c r="SKZ5" s="19"/>
      <c r="SLA5" s="19"/>
      <c r="SLB5" s="19"/>
      <c r="SLC5" s="19"/>
      <c r="SLD5" s="19"/>
      <c r="SLE5" s="19"/>
      <c r="SLF5" s="19"/>
      <c r="SLG5" s="19"/>
      <c r="SLH5" s="19"/>
      <c r="SLI5" s="19"/>
      <c r="SLJ5" s="19"/>
      <c r="SLK5" s="19"/>
      <c r="SLL5" s="19"/>
      <c r="SLM5" s="19"/>
      <c r="SLN5" s="19"/>
      <c r="SLO5" s="19"/>
      <c r="SLP5" s="19"/>
      <c r="SLQ5" s="19"/>
      <c r="SLR5" s="19"/>
      <c r="SLS5" s="19"/>
      <c r="SLT5" s="19"/>
      <c r="SLU5" s="19"/>
      <c r="SLV5" s="19"/>
      <c r="SLW5" s="19"/>
      <c r="SLX5" s="19"/>
      <c r="SLY5" s="19"/>
      <c r="SLZ5" s="19"/>
      <c r="SMA5" s="19"/>
      <c r="SMB5" s="19"/>
      <c r="SMC5" s="19"/>
      <c r="SMD5" s="19"/>
      <c r="SME5" s="19"/>
      <c r="SMF5" s="19"/>
      <c r="SMG5" s="19"/>
      <c r="SMH5" s="19"/>
      <c r="SMI5" s="19"/>
      <c r="SMJ5" s="19"/>
      <c r="SMK5" s="19"/>
      <c r="SML5" s="19"/>
      <c r="SMM5" s="19"/>
      <c r="SMN5" s="19"/>
      <c r="SMO5" s="19"/>
      <c r="SMP5" s="19"/>
      <c r="SMQ5" s="19"/>
      <c r="SMR5" s="19"/>
      <c r="SMS5" s="19"/>
      <c r="SMT5" s="19"/>
      <c r="SMU5" s="19"/>
      <c r="SMV5" s="19"/>
      <c r="SMW5" s="19"/>
      <c r="SMX5" s="19"/>
      <c r="SMY5" s="19"/>
      <c r="SMZ5" s="19"/>
      <c r="SNA5" s="19"/>
      <c r="SNB5" s="19"/>
      <c r="SNC5" s="19"/>
      <c r="SND5" s="19"/>
      <c r="SNE5" s="19"/>
      <c r="SNF5" s="19"/>
      <c r="SNG5" s="19"/>
      <c r="SNH5" s="19"/>
      <c r="SNI5" s="19"/>
      <c r="SNJ5" s="19"/>
      <c r="SNK5" s="19"/>
      <c r="SNL5" s="19"/>
      <c r="SNM5" s="19"/>
      <c r="SNN5" s="19"/>
      <c r="SNO5" s="19"/>
      <c r="SNP5" s="19"/>
      <c r="SNQ5" s="19"/>
      <c r="SNR5" s="19"/>
      <c r="SNS5" s="19"/>
      <c r="SNT5" s="19"/>
      <c r="SNU5" s="19"/>
      <c r="SNV5" s="19"/>
      <c r="SNW5" s="19"/>
      <c r="SNX5" s="19"/>
      <c r="SNY5" s="19"/>
      <c r="SNZ5" s="19"/>
      <c r="SOA5" s="19"/>
      <c r="SOB5" s="19"/>
      <c r="SOC5" s="19"/>
      <c r="SOD5" s="19"/>
      <c r="SOE5" s="19"/>
      <c r="SOF5" s="19"/>
      <c r="SOG5" s="19"/>
      <c r="SOH5" s="19"/>
      <c r="SOI5" s="19"/>
      <c r="SOJ5" s="19"/>
      <c r="SOK5" s="19"/>
      <c r="SOL5" s="19"/>
      <c r="SOM5" s="19"/>
      <c r="SON5" s="19"/>
      <c r="SOO5" s="19"/>
      <c r="SOP5" s="19"/>
      <c r="SOQ5" s="19"/>
      <c r="SOR5" s="19"/>
      <c r="SOS5" s="19"/>
      <c r="SOT5" s="19"/>
      <c r="SOU5" s="19"/>
      <c r="SOV5" s="19"/>
      <c r="SOW5" s="19"/>
      <c r="SOX5" s="19"/>
      <c r="SOY5" s="19"/>
      <c r="SOZ5" s="19"/>
      <c r="SPA5" s="19"/>
      <c r="SPB5" s="19"/>
      <c r="SPC5" s="19"/>
      <c r="SPD5" s="19"/>
      <c r="SPE5" s="19"/>
      <c r="SPF5" s="19"/>
      <c r="SPG5" s="19"/>
      <c r="SPH5" s="19"/>
      <c r="SPI5" s="19"/>
      <c r="SPJ5" s="19"/>
      <c r="SPK5" s="19"/>
      <c r="SPL5" s="19"/>
      <c r="SPM5" s="19"/>
      <c r="SPN5" s="19"/>
      <c r="SPO5" s="19"/>
      <c r="SPP5" s="19"/>
      <c r="SPQ5" s="19"/>
      <c r="SPR5" s="19"/>
      <c r="SPS5" s="19"/>
      <c r="SPT5" s="19"/>
      <c r="SPU5" s="19"/>
      <c r="SPV5" s="19"/>
      <c r="SPW5" s="19"/>
      <c r="SPX5" s="19"/>
      <c r="SPY5" s="19"/>
      <c r="SPZ5" s="19"/>
      <c r="SQA5" s="19"/>
      <c r="SQB5" s="19"/>
      <c r="SQC5" s="19"/>
      <c r="SQD5" s="19"/>
      <c r="SQE5" s="19"/>
      <c r="SQF5" s="19"/>
      <c r="SQG5" s="19"/>
      <c r="SQH5" s="19"/>
      <c r="SQI5" s="19"/>
      <c r="SQJ5" s="19"/>
      <c r="SQK5" s="19"/>
      <c r="SQL5" s="19"/>
      <c r="SQM5" s="19"/>
      <c r="SQN5" s="19"/>
      <c r="SQO5" s="19"/>
      <c r="SQP5" s="19"/>
      <c r="SQQ5" s="19"/>
      <c r="SQR5" s="19"/>
      <c r="SQS5" s="19"/>
      <c r="SQT5" s="19"/>
      <c r="SQU5" s="19"/>
      <c r="SQV5" s="19"/>
      <c r="SQW5" s="19"/>
      <c r="SQX5" s="19"/>
      <c r="SQY5" s="19"/>
      <c r="SQZ5" s="19"/>
      <c r="SRA5" s="19"/>
      <c r="SRB5" s="19"/>
      <c r="SRC5" s="19"/>
      <c r="SRD5" s="19"/>
      <c r="SRE5" s="19"/>
      <c r="SRF5" s="19"/>
      <c r="SRG5" s="19"/>
      <c r="SRH5" s="19"/>
      <c r="SRI5" s="19"/>
      <c r="SRJ5" s="19"/>
      <c r="SRK5" s="19"/>
      <c r="SRL5" s="19"/>
      <c r="SRM5" s="19"/>
      <c r="SRN5" s="19"/>
      <c r="SRO5" s="19"/>
      <c r="SRP5" s="19"/>
      <c r="SRQ5" s="19"/>
      <c r="SRR5" s="19"/>
      <c r="SRS5" s="19"/>
      <c r="SRT5" s="19"/>
      <c r="SRU5" s="19"/>
      <c r="SRV5" s="19"/>
      <c r="SRW5" s="19"/>
      <c r="SRX5" s="19"/>
      <c r="SRY5" s="19"/>
      <c r="SRZ5" s="19"/>
      <c r="SSA5" s="19"/>
      <c r="SSB5" s="19"/>
      <c r="SSC5" s="19"/>
      <c r="SSD5" s="19"/>
      <c r="SSE5" s="19"/>
      <c r="SSF5" s="19"/>
      <c r="SSG5" s="19"/>
      <c r="SSH5" s="19"/>
      <c r="SSI5" s="19"/>
      <c r="SSJ5" s="19"/>
      <c r="SSK5" s="19"/>
      <c r="SSL5" s="19"/>
      <c r="SSM5" s="19"/>
      <c r="SSN5" s="19"/>
      <c r="SSO5" s="19"/>
      <c r="SSP5" s="19"/>
      <c r="SSQ5" s="19"/>
      <c r="SSR5" s="19"/>
      <c r="SSS5" s="19"/>
      <c r="SST5" s="19"/>
      <c r="SSU5" s="19"/>
      <c r="SSV5" s="19"/>
      <c r="SSW5" s="19"/>
      <c r="SSX5" s="19"/>
      <c r="SSY5" s="19"/>
      <c r="SSZ5" s="19"/>
      <c r="STA5" s="19"/>
      <c r="STB5" s="19"/>
      <c r="STC5" s="19"/>
      <c r="STD5" s="19"/>
      <c r="STE5" s="19"/>
      <c r="STF5" s="19"/>
      <c r="STG5" s="19"/>
      <c r="STH5" s="19"/>
      <c r="STI5" s="19"/>
      <c r="STJ5" s="19"/>
      <c r="STK5" s="19"/>
      <c r="STL5" s="19"/>
      <c r="STM5" s="19"/>
      <c r="STN5" s="19"/>
      <c r="STO5" s="19"/>
      <c r="STP5" s="19"/>
      <c r="STQ5" s="19"/>
      <c r="STR5" s="19"/>
      <c r="STS5" s="19"/>
      <c r="STT5" s="19"/>
      <c r="STU5" s="19"/>
      <c r="STV5" s="19"/>
      <c r="STW5" s="19"/>
      <c r="STX5" s="19"/>
      <c r="STY5" s="19"/>
      <c r="STZ5" s="19"/>
      <c r="SUA5" s="19"/>
      <c r="SUB5" s="19"/>
      <c r="SUC5" s="19"/>
      <c r="SUD5" s="19"/>
      <c r="SUE5" s="19"/>
      <c r="SUF5" s="19"/>
      <c r="SUG5" s="19"/>
      <c r="SUH5" s="19"/>
      <c r="SUI5" s="19"/>
      <c r="SUJ5" s="19"/>
      <c r="SUK5" s="19"/>
      <c r="SUL5" s="19"/>
      <c r="SUM5" s="19"/>
      <c r="SUN5" s="19"/>
      <c r="SUO5" s="19"/>
      <c r="SUP5" s="19"/>
      <c r="SUQ5" s="19"/>
      <c r="SUR5" s="19"/>
      <c r="SUS5" s="19"/>
      <c r="SUT5" s="19"/>
      <c r="SUU5" s="19"/>
      <c r="SUV5" s="19"/>
      <c r="SUW5" s="19"/>
      <c r="SUX5" s="19"/>
      <c r="SUY5" s="19"/>
      <c r="SUZ5" s="19"/>
      <c r="SVA5" s="19"/>
      <c r="SVB5" s="19"/>
      <c r="SVC5" s="19"/>
      <c r="SVD5" s="19"/>
      <c r="SVE5" s="19"/>
      <c r="SVF5" s="19"/>
      <c r="SVG5" s="19"/>
      <c r="SVH5" s="19"/>
      <c r="SVI5" s="19"/>
      <c r="SVJ5" s="19"/>
      <c r="SVK5" s="19"/>
      <c r="SVL5" s="19"/>
      <c r="SVM5" s="19"/>
      <c r="SVN5" s="19"/>
      <c r="SVO5" s="19"/>
      <c r="SVP5" s="19"/>
      <c r="SVQ5" s="19"/>
      <c r="SVR5" s="19"/>
      <c r="SVS5" s="19"/>
      <c r="SVT5" s="19"/>
      <c r="SVU5" s="19"/>
      <c r="SVV5" s="19"/>
      <c r="SVW5" s="19"/>
      <c r="SVX5" s="19"/>
      <c r="SVY5" s="19"/>
      <c r="SVZ5" s="19"/>
      <c r="SWA5" s="19"/>
      <c r="SWB5" s="19"/>
      <c r="SWC5" s="19"/>
      <c r="SWD5" s="19"/>
      <c r="SWE5" s="19"/>
      <c r="SWF5" s="19"/>
      <c r="SWG5" s="19"/>
      <c r="SWH5" s="19"/>
      <c r="SWI5" s="19"/>
      <c r="SWJ5" s="19"/>
      <c r="SWK5" s="19"/>
      <c r="SWL5" s="19"/>
      <c r="SWM5" s="19"/>
      <c r="SWN5" s="19"/>
      <c r="SWO5" s="19"/>
      <c r="SWP5" s="19"/>
      <c r="SWQ5" s="19"/>
      <c r="SWR5" s="19"/>
      <c r="SWS5" s="19"/>
      <c r="SWT5" s="19"/>
      <c r="SWU5" s="19"/>
      <c r="SWV5" s="19"/>
      <c r="SWW5" s="19"/>
      <c r="SWX5" s="19"/>
      <c r="SWY5" s="19"/>
      <c r="SWZ5" s="19"/>
      <c r="SXA5" s="19"/>
      <c r="SXB5" s="19"/>
      <c r="SXC5" s="19"/>
      <c r="SXD5" s="19"/>
      <c r="SXE5" s="19"/>
      <c r="SXF5" s="19"/>
      <c r="SXG5" s="19"/>
      <c r="SXH5" s="19"/>
      <c r="SXI5" s="19"/>
      <c r="SXJ5" s="19"/>
      <c r="SXK5" s="19"/>
      <c r="SXL5" s="19"/>
      <c r="SXM5" s="19"/>
      <c r="SXN5" s="19"/>
      <c r="SXO5" s="19"/>
      <c r="SXP5" s="19"/>
      <c r="SXQ5" s="19"/>
      <c r="SXR5" s="19"/>
      <c r="SXS5" s="19"/>
      <c r="SXT5" s="19"/>
      <c r="SXU5" s="19"/>
      <c r="SXV5" s="19"/>
      <c r="SXW5" s="19"/>
      <c r="SXX5" s="19"/>
      <c r="SXY5" s="19"/>
      <c r="SXZ5" s="19"/>
      <c r="SYA5" s="19"/>
      <c r="SYB5" s="19"/>
      <c r="SYC5" s="19"/>
      <c r="SYD5" s="19"/>
      <c r="SYE5" s="19"/>
      <c r="SYF5" s="19"/>
      <c r="SYG5" s="19"/>
      <c r="SYH5" s="19"/>
      <c r="SYI5" s="19"/>
      <c r="SYJ5" s="19"/>
      <c r="SYK5" s="19"/>
      <c r="SYL5" s="19"/>
      <c r="SYM5" s="19"/>
      <c r="SYN5" s="19"/>
      <c r="SYO5" s="19"/>
      <c r="SYP5" s="19"/>
      <c r="SYQ5" s="19"/>
      <c r="SYR5" s="19"/>
      <c r="SYS5" s="19"/>
      <c r="SYT5" s="19"/>
      <c r="SYU5" s="19"/>
      <c r="SYV5" s="19"/>
      <c r="SYW5" s="19"/>
      <c r="SYX5" s="19"/>
      <c r="SYY5" s="19"/>
      <c r="SYZ5" s="19"/>
      <c r="SZA5" s="19"/>
      <c r="SZB5" s="19"/>
      <c r="SZC5" s="19"/>
      <c r="SZD5" s="19"/>
      <c r="SZE5" s="19"/>
      <c r="SZF5" s="19"/>
      <c r="SZG5" s="19"/>
      <c r="SZH5" s="19"/>
      <c r="SZI5" s="19"/>
      <c r="SZJ5" s="19"/>
      <c r="SZK5" s="19"/>
      <c r="SZL5" s="19"/>
      <c r="SZM5" s="19"/>
      <c r="SZN5" s="19"/>
      <c r="SZO5" s="19"/>
      <c r="SZP5" s="19"/>
      <c r="SZQ5" s="19"/>
      <c r="SZR5" s="19"/>
      <c r="SZS5" s="19"/>
      <c r="SZT5" s="19"/>
      <c r="SZU5" s="19"/>
      <c r="SZV5" s="19"/>
      <c r="SZW5" s="19"/>
      <c r="SZX5" s="19"/>
      <c r="SZY5" s="19"/>
      <c r="SZZ5" s="19"/>
      <c r="TAA5" s="19"/>
      <c r="TAB5" s="19"/>
      <c r="TAC5" s="19"/>
      <c r="TAD5" s="19"/>
      <c r="TAE5" s="19"/>
      <c r="TAF5" s="19"/>
      <c r="TAG5" s="19"/>
      <c r="TAH5" s="19"/>
      <c r="TAI5" s="19"/>
      <c r="TAJ5" s="19"/>
      <c r="TAK5" s="19"/>
      <c r="TAL5" s="19"/>
      <c r="TAM5" s="19"/>
      <c r="TAN5" s="19"/>
      <c r="TAO5" s="19"/>
      <c r="TAP5" s="19"/>
      <c r="TAQ5" s="19"/>
      <c r="TAR5" s="19"/>
      <c r="TAS5" s="19"/>
      <c r="TAT5" s="19"/>
      <c r="TAU5" s="19"/>
      <c r="TAV5" s="19"/>
      <c r="TAW5" s="19"/>
      <c r="TAX5" s="19"/>
      <c r="TAY5" s="19"/>
      <c r="TAZ5" s="19"/>
      <c r="TBA5" s="19"/>
      <c r="TBB5" s="19"/>
      <c r="TBC5" s="19"/>
      <c r="TBD5" s="19"/>
      <c r="TBE5" s="19"/>
      <c r="TBF5" s="19"/>
      <c r="TBG5" s="19"/>
      <c r="TBH5" s="19"/>
      <c r="TBI5" s="19"/>
      <c r="TBJ5" s="19"/>
      <c r="TBK5" s="19"/>
      <c r="TBL5" s="19"/>
      <c r="TBM5" s="19"/>
      <c r="TBN5" s="19"/>
      <c r="TBO5" s="19"/>
      <c r="TBP5" s="19"/>
      <c r="TBQ5" s="19"/>
      <c r="TBR5" s="19"/>
      <c r="TBS5" s="19"/>
      <c r="TBT5" s="19"/>
      <c r="TBU5" s="19"/>
      <c r="TBV5" s="19"/>
      <c r="TBW5" s="19"/>
      <c r="TBX5" s="19"/>
      <c r="TBY5" s="19"/>
      <c r="TBZ5" s="19"/>
      <c r="TCA5" s="19"/>
      <c r="TCB5" s="19"/>
      <c r="TCC5" s="19"/>
      <c r="TCD5" s="19"/>
      <c r="TCE5" s="19"/>
      <c r="TCF5" s="19"/>
      <c r="TCG5" s="19"/>
      <c r="TCH5" s="19"/>
      <c r="TCI5" s="19"/>
      <c r="TCJ5" s="19"/>
      <c r="TCK5" s="19"/>
      <c r="TCL5" s="19"/>
      <c r="TCM5" s="19"/>
      <c r="TCN5" s="19"/>
      <c r="TCO5" s="19"/>
      <c r="TCP5" s="19"/>
      <c r="TCQ5" s="19"/>
      <c r="TCR5" s="19"/>
      <c r="TCS5" s="19"/>
      <c r="TCT5" s="19"/>
      <c r="TCU5" s="19"/>
      <c r="TCV5" s="19"/>
      <c r="TCW5" s="19"/>
      <c r="TCX5" s="19"/>
      <c r="TCY5" s="19"/>
      <c r="TCZ5" s="19"/>
      <c r="TDA5" s="19"/>
      <c r="TDB5" s="19"/>
      <c r="TDC5" s="19"/>
      <c r="TDD5" s="19"/>
      <c r="TDE5" s="19"/>
      <c r="TDF5" s="19"/>
      <c r="TDG5" s="19"/>
      <c r="TDH5" s="19"/>
      <c r="TDI5" s="19"/>
      <c r="TDJ5" s="19"/>
      <c r="TDK5" s="19"/>
      <c r="TDL5" s="19"/>
      <c r="TDM5" s="19"/>
      <c r="TDN5" s="19"/>
      <c r="TDO5" s="19"/>
      <c r="TDP5" s="19"/>
      <c r="TDQ5" s="19"/>
      <c r="TDR5" s="19"/>
      <c r="TDS5" s="19"/>
      <c r="TDT5" s="19"/>
      <c r="TDU5" s="19"/>
      <c r="TDV5" s="19"/>
      <c r="TDW5" s="19"/>
      <c r="TDX5" s="19"/>
      <c r="TDY5" s="19"/>
      <c r="TDZ5" s="19"/>
      <c r="TEA5" s="19"/>
      <c r="TEB5" s="19"/>
      <c r="TEC5" s="19"/>
      <c r="TED5" s="19"/>
      <c r="TEE5" s="19"/>
      <c r="TEF5" s="19"/>
      <c r="TEG5" s="19"/>
      <c r="TEH5" s="19"/>
      <c r="TEI5" s="19"/>
      <c r="TEJ5" s="19"/>
      <c r="TEK5" s="19"/>
      <c r="TEL5" s="19"/>
      <c r="TEM5" s="19"/>
      <c r="TEN5" s="19"/>
      <c r="TEO5" s="19"/>
      <c r="TEP5" s="19"/>
      <c r="TEQ5" s="19"/>
      <c r="TER5" s="19"/>
      <c r="TES5" s="19"/>
      <c r="TET5" s="19"/>
      <c r="TEU5" s="19"/>
      <c r="TEV5" s="19"/>
      <c r="TEW5" s="19"/>
      <c r="TEX5" s="19"/>
      <c r="TEY5" s="19"/>
      <c r="TEZ5" s="19"/>
      <c r="TFA5" s="19"/>
      <c r="TFB5" s="19"/>
      <c r="TFC5" s="19"/>
      <c r="TFD5" s="19"/>
      <c r="TFE5" s="19"/>
      <c r="TFF5" s="19"/>
      <c r="TFG5" s="19"/>
      <c r="TFH5" s="19"/>
      <c r="TFI5" s="19"/>
      <c r="TFJ5" s="19"/>
      <c r="TFK5" s="19"/>
      <c r="TFL5" s="19"/>
      <c r="TFM5" s="19"/>
      <c r="TFN5" s="19"/>
      <c r="TFO5" s="19"/>
      <c r="TFP5" s="19"/>
      <c r="TFQ5" s="19"/>
      <c r="TFR5" s="19"/>
      <c r="TFS5" s="19"/>
      <c r="TFT5" s="19"/>
      <c r="TFU5" s="19"/>
      <c r="TFV5" s="19"/>
      <c r="TFW5" s="19"/>
      <c r="TFX5" s="19"/>
      <c r="TFY5" s="19"/>
      <c r="TFZ5" s="19"/>
      <c r="TGA5" s="19"/>
      <c r="TGB5" s="19"/>
      <c r="TGC5" s="19"/>
      <c r="TGD5" s="19"/>
      <c r="TGE5" s="19"/>
      <c r="TGF5" s="19"/>
      <c r="TGG5" s="19"/>
      <c r="TGH5" s="19"/>
      <c r="TGI5" s="19"/>
      <c r="TGJ5" s="19"/>
      <c r="TGK5" s="19"/>
      <c r="TGL5" s="19"/>
      <c r="TGM5" s="19"/>
      <c r="TGN5" s="19"/>
      <c r="TGO5" s="19"/>
      <c r="TGP5" s="19"/>
      <c r="TGQ5" s="19"/>
      <c r="TGR5" s="19"/>
      <c r="TGS5" s="19"/>
      <c r="TGT5" s="19"/>
      <c r="TGU5" s="19"/>
      <c r="TGV5" s="19"/>
      <c r="TGW5" s="19"/>
      <c r="TGX5" s="19"/>
      <c r="TGY5" s="19"/>
      <c r="TGZ5" s="19"/>
      <c r="THA5" s="19"/>
      <c r="THB5" s="19"/>
      <c r="THC5" s="19"/>
      <c r="THD5" s="19"/>
      <c r="THE5" s="19"/>
      <c r="THF5" s="19"/>
      <c r="THG5" s="19"/>
      <c r="THH5" s="19"/>
      <c r="THI5" s="19"/>
      <c r="THJ5" s="19"/>
      <c r="THK5" s="19"/>
      <c r="THL5" s="19"/>
      <c r="THM5" s="19"/>
      <c r="THN5" s="19"/>
      <c r="THO5" s="19"/>
      <c r="THP5" s="19"/>
      <c r="THQ5" s="19"/>
      <c r="THR5" s="19"/>
      <c r="THS5" s="19"/>
      <c r="THT5" s="19"/>
      <c r="THU5" s="19"/>
      <c r="THV5" s="19"/>
      <c r="THW5" s="19"/>
      <c r="THX5" s="19"/>
      <c r="THY5" s="19"/>
      <c r="THZ5" s="19"/>
      <c r="TIA5" s="19"/>
      <c r="TIB5" s="19"/>
      <c r="TIC5" s="19"/>
      <c r="TID5" s="19"/>
      <c r="TIE5" s="19"/>
      <c r="TIF5" s="19"/>
      <c r="TIG5" s="19"/>
      <c r="TIH5" s="19"/>
      <c r="TII5" s="19"/>
      <c r="TIJ5" s="19"/>
      <c r="TIK5" s="19"/>
      <c r="TIL5" s="19"/>
      <c r="TIM5" s="19"/>
      <c r="TIN5" s="19"/>
      <c r="TIO5" s="19"/>
      <c r="TIP5" s="19"/>
      <c r="TIQ5" s="19"/>
      <c r="TIR5" s="19"/>
      <c r="TIS5" s="19"/>
      <c r="TIT5" s="19"/>
      <c r="TIU5" s="19"/>
      <c r="TIV5" s="19"/>
      <c r="TIW5" s="19"/>
      <c r="TIX5" s="19"/>
      <c r="TIY5" s="19"/>
      <c r="TIZ5" s="19"/>
      <c r="TJA5" s="19"/>
      <c r="TJB5" s="19"/>
      <c r="TJC5" s="19"/>
      <c r="TJD5" s="19"/>
      <c r="TJE5" s="19"/>
      <c r="TJF5" s="19"/>
      <c r="TJG5" s="19"/>
      <c r="TJH5" s="19"/>
      <c r="TJI5" s="19"/>
      <c r="TJJ5" s="19"/>
      <c r="TJK5" s="19"/>
      <c r="TJL5" s="19"/>
      <c r="TJM5" s="19"/>
      <c r="TJN5" s="19"/>
      <c r="TJO5" s="19"/>
      <c r="TJP5" s="19"/>
      <c r="TJQ5" s="19"/>
      <c r="TJR5" s="19"/>
      <c r="TJS5" s="19"/>
      <c r="TJT5" s="19"/>
      <c r="TJU5" s="19"/>
      <c r="TJV5" s="19"/>
      <c r="TJW5" s="19"/>
      <c r="TJX5" s="19"/>
      <c r="TJY5" s="19"/>
      <c r="TJZ5" s="19"/>
      <c r="TKA5" s="19"/>
      <c r="TKB5" s="19"/>
      <c r="TKC5" s="19"/>
      <c r="TKD5" s="19"/>
      <c r="TKE5" s="19"/>
      <c r="TKF5" s="19"/>
      <c r="TKG5" s="19"/>
      <c r="TKH5" s="19"/>
      <c r="TKI5" s="19"/>
      <c r="TKJ5" s="19"/>
      <c r="TKK5" s="19"/>
      <c r="TKL5" s="19"/>
      <c r="TKM5" s="19"/>
      <c r="TKN5" s="19"/>
      <c r="TKO5" s="19"/>
      <c r="TKP5" s="19"/>
      <c r="TKQ5" s="19"/>
      <c r="TKR5" s="19"/>
      <c r="TKS5" s="19"/>
      <c r="TKT5" s="19"/>
      <c r="TKU5" s="19"/>
      <c r="TKV5" s="19"/>
      <c r="TKW5" s="19"/>
      <c r="TKX5" s="19"/>
      <c r="TKY5" s="19"/>
      <c r="TKZ5" s="19"/>
      <c r="TLA5" s="19"/>
      <c r="TLB5" s="19"/>
      <c r="TLC5" s="19"/>
      <c r="TLD5" s="19"/>
      <c r="TLE5" s="19"/>
      <c r="TLF5" s="19"/>
      <c r="TLG5" s="19"/>
      <c r="TLH5" s="19"/>
      <c r="TLI5" s="19"/>
      <c r="TLJ5" s="19"/>
      <c r="TLK5" s="19"/>
      <c r="TLL5" s="19"/>
      <c r="TLM5" s="19"/>
      <c r="TLN5" s="19"/>
      <c r="TLO5" s="19"/>
      <c r="TLP5" s="19"/>
      <c r="TLQ5" s="19"/>
      <c r="TLR5" s="19"/>
      <c r="TLS5" s="19"/>
      <c r="TLT5" s="19"/>
      <c r="TLU5" s="19"/>
      <c r="TLV5" s="19"/>
      <c r="TLW5" s="19"/>
      <c r="TLX5" s="19"/>
      <c r="TLY5" s="19"/>
      <c r="TLZ5" s="19"/>
      <c r="TMA5" s="19"/>
      <c r="TMB5" s="19"/>
      <c r="TMC5" s="19"/>
      <c r="TMD5" s="19"/>
      <c r="TME5" s="19"/>
      <c r="TMF5" s="19"/>
      <c r="TMG5" s="19"/>
      <c r="TMH5" s="19"/>
      <c r="TMI5" s="19"/>
      <c r="TMJ5" s="19"/>
      <c r="TMK5" s="19"/>
      <c r="TML5" s="19"/>
      <c r="TMM5" s="19"/>
      <c r="TMN5" s="19"/>
      <c r="TMO5" s="19"/>
      <c r="TMP5" s="19"/>
      <c r="TMQ5" s="19"/>
      <c r="TMR5" s="19"/>
      <c r="TMS5" s="19"/>
      <c r="TMT5" s="19"/>
      <c r="TMU5" s="19"/>
      <c r="TMV5" s="19"/>
      <c r="TMW5" s="19"/>
      <c r="TMX5" s="19"/>
      <c r="TMY5" s="19"/>
      <c r="TMZ5" s="19"/>
      <c r="TNA5" s="19"/>
      <c r="TNB5" s="19"/>
      <c r="TNC5" s="19"/>
      <c r="TND5" s="19"/>
      <c r="TNE5" s="19"/>
      <c r="TNF5" s="19"/>
      <c r="TNG5" s="19"/>
      <c r="TNH5" s="19"/>
      <c r="TNI5" s="19"/>
      <c r="TNJ5" s="19"/>
      <c r="TNK5" s="19"/>
      <c r="TNL5" s="19"/>
      <c r="TNM5" s="19"/>
      <c r="TNN5" s="19"/>
      <c r="TNO5" s="19"/>
      <c r="TNP5" s="19"/>
      <c r="TNQ5" s="19"/>
      <c r="TNR5" s="19"/>
      <c r="TNS5" s="19"/>
      <c r="TNT5" s="19"/>
      <c r="TNU5" s="19"/>
      <c r="TNV5" s="19"/>
      <c r="TNW5" s="19"/>
      <c r="TNX5" s="19"/>
      <c r="TNY5" s="19"/>
      <c r="TNZ5" s="19"/>
      <c r="TOA5" s="19"/>
      <c r="TOB5" s="19"/>
      <c r="TOC5" s="19"/>
      <c r="TOD5" s="19"/>
      <c r="TOE5" s="19"/>
      <c r="TOF5" s="19"/>
      <c r="TOG5" s="19"/>
      <c r="TOH5" s="19"/>
      <c r="TOI5" s="19"/>
      <c r="TOJ5" s="19"/>
      <c r="TOK5" s="19"/>
      <c r="TOL5" s="19"/>
      <c r="TOM5" s="19"/>
      <c r="TON5" s="19"/>
      <c r="TOO5" s="19"/>
      <c r="TOP5" s="19"/>
      <c r="TOQ5" s="19"/>
      <c r="TOR5" s="19"/>
      <c r="TOS5" s="19"/>
      <c r="TOT5" s="19"/>
      <c r="TOU5" s="19"/>
      <c r="TOV5" s="19"/>
      <c r="TOW5" s="19"/>
      <c r="TOX5" s="19"/>
      <c r="TOY5" s="19"/>
      <c r="TOZ5" s="19"/>
      <c r="TPA5" s="19"/>
      <c r="TPB5" s="19"/>
      <c r="TPC5" s="19"/>
      <c r="TPD5" s="19"/>
      <c r="TPE5" s="19"/>
      <c r="TPF5" s="19"/>
      <c r="TPG5" s="19"/>
      <c r="TPH5" s="19"/>
      <c r="TPI5" s="19"/>
      <c r="TPJ5" s="19"/>
      <c r="TPK5" s="19"/>
      <c r="TPL5" s="19"/>
      <c r="TPM5" s="19"/>
      <c r="TPN5" s="19"/>
      <c r="TPO5" s="19"/>
      <c r="TPP5" s="19"/>
      <c r="TPQ5" s="19"/>
      <c r="TPR5" s="19"/>
      <c r="TPS5" s="19"/>
      <c r="TPT5" s="19"/>
      <c r="TPU5" s="19"/>
      <c r="TPV5" s="19"/>
      <c r="TPW5" s="19"/>
      <c r="TPX5" s="19"/>
      <c r="TPY5" s="19"/>
      <c r="TPZ5" s="19"/>
      <c r="TQA5" s="19"/>
      <c r="TQB5" s="19"/>
      <c r="TQC5" s="19"/>
      <c r="TQD5" s="19"/>
      <c r="TQE5" s="19"/>
      <c r="TQF5" s="19"/>
      <c r="TQG5" s="19"/>
      <c r="TQH5" s="19"/>
      <c r="TQI5" s="19"/>
      <c r="TQJ5" s="19"/>
      <c r="TQK5" s="19"/>
      <c r="TQL5" s="19"/>
      <c r="TQM5" s="19"/>
      <c r="TQN5" s="19"/>
      <c r="TQO5" s="19"/>
      <c r="TQP5" s="19"/>
      <c r="TQQ5" s="19"/>
      <c r="TQR5" s="19"/>
      <c r="TQS5" s="19"/>
      <c r="TQT5" s="19"/>
      <c r="TQU5" s="19"/>
      <c r="TQV5" s="19"/>
      <c r="TQW5" s="19"/>
      <c r="TQX5" s="19"/>
      <c r="TQY5" s="19"/>
      <c r="TQZ5" s="19"/>
      <c r="TRA5" s="19"/>
      <c r="TRB5" s="19"/>
      <c r="TRC5" s="19"/>
      <c r="TRD5" s="19"/>
      <c r="TRE5" s="19"/>
      <c r="TRF5" s="19"/>
      <c r="TRG5" s="19"/>
      <c r="TRH5" s="19"/>
      <c r="TRI5" s="19"/>
      <c r="TRJ5" s="19"/>
      <c r="TRK5" s="19"/>
      <c r="TRL5" s="19"/>
      <c r="TRM5" s="19"/>
      <c r="TRN5" s="19"/>
      <c r="TRO5" s="19"/>
      <c r="TRP5" s="19"/>
      <c r="TRQ5" s="19"/>
      <c r="TRR5" s="19"/>
      <c r="TRS5" s="19"/>
      <c r="TRT5" s="19"/>
      <c r="TRU5" s="19"/>
      <c r="TRV5" s="19"/>
      <c r="TRW5" s="19"/>
      <c r="TRX5" s="19"/>
      <c r="TRY5" s="19"/>
      <c r="TRZ5" s="19"/>
      <c r="TSA5" s="19"/>
      <c r="TSB5" s="19"/>
      <c r="TSC5" s="19"/>
      <c r="TSD5" s="19"/>
      <c r="TSE5" s="19"/>
      <c r="TSF5" s="19"/>
      <c r="TSG5" s="19"/>
      <c r="TSH5" s="19"/>
      <c r="TSI5" s="19"/>
      <c r="TSJ5" s="19"/>
      <c r="TSK5" s="19"/>
      <c r="TSL5" s="19"/>
      <c r="TSM5" s="19"/>
      <c r="TSN5" s="19"/>
      <c r="TSO5" s="19"/>
      <c r="TSP5" s="19"/>
      <c r="TSQ5" s="19"/>
      <c r="TSR5" s="19"/>
      <c r="TSS5" s="19"/>
      <c r="TST5" s="19"/>
      <c r="TSU5" s="19"/>
      <c r="TSV5" s="19"/>
      <c r="TSW5" s="19"/>
      <c r="TSX5" s="19"/>
      <c r="TSY5" s="19"/>
      <c r="TSZ5" s="19"/>
      <c r="TTA5" s="19"/>
      <c r="TTB5" s="19"/>
      <c r="TTC5" s="19"/>
      <c r="TTD5" s="19"/>
      <c r="TTE5" s="19"/>
      <c r="TTF5" s="19"/>
      <c r="TTG5" s="19"/>
      <c r="TTH5" s="19"/>
      <c r="TTI5" s="19"/>
      <c r="TTJ5" s="19"/>
      <c r="TTK5" s="19"/>
      <c r="TTL5" s="19"/>
      <c r="TTM5" s="19"/>
      <c r="TTN5" s="19"/>
      <c r="TTO5" s="19"/>
      <c r="TTP5" s="19"/>
      <c r="TTQ5" s="19"/>
      <c r="TTR5" s="19"/>
      <c r="TTS5" s="19"/>
      <c r="TTT5" s="19"/>
      <c r="TTU5" s="19"/>
      <c r="TTV5" s="19"/>
      <c r="TTW5" s="19"/>
      <c r="TTX5" s="19"/>
      <c r="TTY5" s="19"/>
      <c r="TTZ5" s="19"/>
      <c r="TUA5" s="19"/>
      <c r="TUB5" s="19"/>
      <c r="TUC5" s="19"/>
      <c r="TUD5" s="19"/>
      <c r="TUE5" s="19"/>
      <c r="TUF5" s="19"/>
      <c r="TUG5" s="19"/>
      <c r="TUH5" s="19"/>
      <c r="TUI5" s="19"/>
      <c r="TUJ5" s="19"/>
      <c r="TUK5" s="19"/>
      <c r="TUL5" s="19"/>
      <c r="TUM5" s="19"/>
      <c r="TUN5" s="19"/>
      <c r="TUO5" s="19"/>
      <c r="TUP5" s="19"/>
      <c r="TUQ5" s="19"/>
      <c r="TUR5" s="19"/>
      <c r="TUS5" s="19"/>
      <c r="TUT5" s="19"/>
      <c r="TUU5" s="19"/>
      <c r="TUV5" s="19"/>
      <c r="TUW5" s="19"/>
      <c r="TUX5" s="19"/>
      <c r="TUY5" s="19"/>
      <c r="TUZ5" s="19"/>
      <c r="TVA5" s="19"/>
      <c r="TVB5" s="19"/>
      <c r="TVC5" s="19"/>
      <c r="TVD5" s="19"/>
      <c r="TVE5" s="19"/>
      <c r="TVF5" s="19"/>
      <c r="TVG5" s="19"/>
      <c r="TVH5" s="19"/>
      <c r="TVI5" s="19"/>
      <c r="TVJ5" s="19"/>
      <c r="TVK5" s="19"/>
      <c r="TVL5" s="19"/>
      <c r="TVM5" s="19"/>
      <c r="TVN5" s="19"/>
      <c r="TVO5" s="19"/>
      <c r="TVP5" s="19"/>
      <c r="TVQ5" s="19"/>
      <c r="TVR5" s="19"/>
      <c r="TVS5" s="19"/>
      <c r="TVT5" s="19"/>
      <c r="TVU5" s="19"/>
      <c r="TVV5" s="19"/>
      <c r="TVW5" s="19"/>
      <c r="TVX5" s="19"/>
      <c r="TVY5" s="19"/>
      <c r="TVZ5" s="19"/>
      <c r="TWA5" s="19"/>
      <c r="TWB5" s="19"/>
      <c r="TWC5" s="19"/>
      <c r="TWD5" s="19"/>
      <c r="TWE5" s="19"/>
      <c r="TWF5" s="19"/>
      <c r="TWG5" s="19"/>
      <c r="TWH5" s="19"/>
      <c r="TWI5" s="19"/>
      <c r="TWJ5" s="19"/>
      <c r="TWK5" s="19"/>
      <c r="TWL5" s="19"/>
      <c r="TWM5" s="19"/>
      <c r="TWN5" s="19"/>
      <c r="TWO5" s="19"/>
      <c r="TWP5" s="19"/>
      <c r="TWQ5" s="19"/>
      <c r="TWR5" s="19"/>
      <c r="TWS5" s="19"/>
      <c r="TWT5" s="19"/>
      <c r="TWU5" s="19"/>
      <c r="TWV5" s="19"/>
      <c r="TWW5" s="19"/>
      <c r="TWX5" s="19"/>
      <c r="TWY5" s="19"/>
      <c r="TWZ5" s="19"/>
      <c r="TXA5" s="19"/>
      <c r="TXB5" s="19"/>
      <c r="TXC5" s="19"/>
      <c r="TXD5" s="19"/>
      <c r="TXE5" s="19"/>
      <c r="TXF5" s="19"/>
      <c r="TXG5" s="19"/>
      <c r="TXH5" s="19"/>
      <c r="TXI5" s="19"/>
      <c r="TXJ5" s="19"/>
      <c r="TXK5" s="19"/>
      <c r="TXL5" s="19"/>
      <c r="TXM5" s="19"/>
      <c r="TXN5" s="19"/>
      <c r="TXO5" s="19"/>
      <c r="TXP5" s="19"/>
      <c r="TXQ5" s="19"/>
      <c r="TXR5" s="19"/>
      <c r="TXS5" s="19"/>
      <c r="TXT5" s="19"/>
      <c r="TXU5" s="19"/>
      <c r="TXV5" s="19"/>
      <c r="TXW5" s="19"/>
      <c r="TXX5" s="19"/>
      <c r="TXY5" s="19"/>
      <c r="TXZ5" s="19"/>
      <c r="TYA5" s="19"/>
      <c r="TYB5" s="19"/>
      <c r="TYC5" s="19"/>
      <c r="TYD5" s="19"/>
      <c r="TYE5" s="19"/>
      <c r="TYF5" s="19"/>
      <c r="TYG5" s="19"/>
      <c r="TYH5" s="19"/>
      <c r="TYI5" s="19"/>
      <c r="TYJ5" s="19"/>
      <c r="TYK5" s="19"/>
      <c r="TYL5" s="19"/>
      <c r="TYM5" s="19"/>
      <c r="TYN5" s="19"/>
      <c r="TYO5" s="19"/>
      <c r="TYP5" s="19"/>
      <c r="TYQ5" s="19"/>
      <c r="TYR5" s="19"/>
      <c r="TYS5" s="19"/>
      <c r="TYT5" s="19"/>
      <c r="TYU5" s="19"/>
      <c r="TYV5" s="19"/>
      <c r="TYW5" s="19"/>
      <c r="TYX5" s="19"/>
      <c r="TYY5" s="19"/>
      <c r="TYZ5" s="19"/>
      <c r="TZA5" s="19"/>
      <c r="TZB5" s="19"/>
      <c r="TZC5" s="19"/>
      <c r="TZD5" s="19"/>
      <c r="TZE5" s="19"/>
      <c r="TZF5" s="19"/>
      <c r="TZG5" s="19"/>
      <c r="TZH5" s="19"/>
      <c r="TZI5" s="19"/>
      <c r="TZJ5" s="19"/>
      <c r="TZK5" s="19"/>
      <c r="TZL5" s="19"/>
      <c r="TZM5" s="19"/>
      <c r="TZN5" s="19"/>
      <c r="TZO5" s="19"/>
      <c r="TZP5" s="19"/>
      <c r="TZQ5" s="19"/>
      <c r="TZR5" s="19"/>
      <c r="TZS5" s="19"/>
      <c r="TZT5" s="19"/>
      <c r="TZU5" s="19"/>
      <c r="TZV5" s="19"/>
      <c r="TZW5" s="19"/>
      <c r="TZX5" s="19"/>
      <c r="TZY5" s="19"/>
      <c r="TZZ5" s="19"/>
      <c r="UAA5" s="19"/>
      <c r="UAB5" s="19"/>
      <c r="UAC5" s="19"/>
      <c r="UAD5" s="19"/>
      <c r="UAE5" s="19"/>
      <c r="UAF5" s="19"/>
      <c r="UAG5" s="19"/>
      <c r="UAH5" s="19"/>
      <c r="UAI5" s="19"/>
      <c r="UAJ5" s="19"/>
      <c r="UAK5" s="19"/>
      <c r="UAL5" s="19"/>
      <c r="UAM5" s="19"/>
      <c r="UAN5" s="19"/>
      <c r="UAO5" s="19"/>
      <c r="UAP5" s="19"/>
      <c r="UAQ5" s="19"/>
      <c r="UAR5" s="19"/>
      <c r="UAS5" s="19"/>
      <c r="UAT5" s="19"/>
      <c r="UAU5" s="19"/>
      <c r="UAV5" s="19"/>
      <c r="UAW5" s="19"/>
      <c r="UAX5" s="19"/>
      <c r="UAY5" s="19"/>
      <c r="UAZ5" s="19"/>
      <c r="UBA5" s="19"/>
      <c r="UBB5" s="19"/>
      <c r="UBC5" s="19"/>
      <c r="UBD5" s="19"/>
      <c r="UBE5" s="19"/>
      <c r="UBF5" s="19"/>
      <c r="UBG5" s="19"/>
      <c r="UBH5" s="19"/>
      <c r="UBI5" s="19"/>
      <c r="UBJ5" s="19"/>
      <c r="UBK5" s="19"/>
      <c r="UBL5" s="19"/>
      <c r="UBM5" s="19"/>
      <c r="UBN5" s="19"/>
      <c r="UBO5" s="19"/>
      <c r="UBP5" s="19"/>
      <c r="UBQ5" s="19"/>
      <c r="UBR5" s="19"/>
      <c r="UBS5" s="19"/>
      <c r="UBT5" s="19"/>
      <c r="UBU5" s="19"/>
      <c r="UBV5" s="19"/>
      <c r="UBW5" s="19"/>
      <c r="UBX5" s="19"/>
      <c r="UBY5" s="19"/>
      <c r="UBZ5" s="19"/>
      <c r="UCA5" s="19"/>
      <c r="UCB5" s="19"/>
      <c r="UCC5" s="19"/>
      <c r="UCD5" s="19"/>
      <c r="UCE5" s="19"/>
      <c r="UCF5" s="19"/>
      <c r="UCG5" s="19"/>
      <c r="UCH5" s="19"/>
      <c r="UCI5" s="19"/>
      <c r="UCJ5" s="19"/>
      <c r="UCK5" s="19"/>
      <c r="UCL5" s="19"/>
      <c r="UCM5" s="19"/>
      <c r="UCN5" s="19"/>
      <c r="UCO5" s="19"/>
      <c r="UCP5" s="19"/>
      <c r="UCQ5" s="19"/>
      <c r="UCR5" s="19"/>
      <c r="UCS5" s="19"/>
      <c r="UCT5" s="19"/>
      <c r="UCU5" s="19"/>
      <c r="UCV5" s="19"/>
      <c r="UCW5" s="19"/>
      <c r="UCX5" s="19"/>
      <c r="UCY5" s="19"/>
      <c r="UCZ5" s="19"/>
      <c r="UDA5" s="19"/>
      <c r="UDB5" s="19"/>
      <c r="UDC5" s="19"/>
      <c r="UDD5" s="19"/>
      <c r="UDE5" s="19"/>
      <c r="UDF5" s="19"/>
      <c r="UDG5" s="19"/>
      <c r="UDH5" s="19"/>
      <c r="UDI5" s="19"/>
      <c r="UDJ5" s="19"/>
      <c r="UDK5" s="19"/>
      <c r="UDL5" s="19"/>
      <c r="UDM5" s="19"/>
      <c r="UDN5" s="19"/>
      <c r="UDO5" s="19"/>
      <c r="UDP5" s="19"/>
      <c r="UDQ5" s="19"/>
      <c r="UDR5" s="19"/>
      <c r="UDS5" s="19"/>
      <c r="UDT5" s="19"/>
      <c r="UDU5" s="19"/>
      <c r="UDV5" s="19"/>
      <c r="UDW5" s="19"/>
      <c r="UDX5" s="19"/>
      <c r="UDY5" s="19"/>
      <c r="UDZ5" s="19"/>
      <c r="UEA5" s="19"/>
      <c r="UEB5" s="19"/>
      <c r="UEC5" s="19"/>
      <c r="UED5" s="19"/>
      <c r="UEE5" s="19"/>
      <c r="UEF5" s="19"/>
      <c r="UEG5" s="19"/>
      <c r="UEH5" s="19"/>
      <c r="UEI5" s="19"/>
      <c r="UEJ5" s="19"/>
      <c r="UEK5" s="19"/>
      <c r="UEL5" s="19"/>
      <c r="UEM5" s="19"/>
      <c r="UEN5" s="19"/>
      <c r="UEO5" s="19"/>
      <c r="UEP5" s="19"/>
      <c r="UEQ5" s="19"/>
      <c r="UER5" s="19"/>
      <c r="UES5" s="19"/>
      <c r="UET5" s="19"/>
      <c r="UEU5" s="19"/>
      <c r="UEV5" s="19"/>
      <c r="UEW5" s="19"/>
      <c r="UEX5" s="19"/>
      <c r="UEY5" s="19"/>
      <c r="UEZ5" s="19"/>
      <c r="UFA5" s="19"/>
      <c r="UFB5" s="19"/>
      <c r="UFC5" s="19"/>
      <c r="UFD5" s="19"/>
      <c r="UFE5" s="19"/>
      <c r="UFF5" s="19"/>
      <c r="UFG5" s="19"/>
      <c r="UFH5" s="19"/>
      <c r="UFI5" s="19"/>
      <c r="UFJ5" s="19"/>
      <c r="UFK5" s="19"/>
      <c r="UFL5" s="19"/>
      <c r="UFM5" s="19"/>
      <c r="UFN5" s="19"/>
      <c r="UFO5" s="19"/>
      <c r="UFP5" s="19"/>
      <c r="UFQ5" s="19"/>
      <c r="UFR5" s="19"/>
      <c r="UFS5" s="19"/>
      <c r="UFT5" s="19"/>
      <c r="UFU5" s="19"/>
      <c r="UFV5" s="19"/>
      <c r="UFW5" s="19"/>
      <c r="UFX5" s="19"/>
      <c r="UFY5" s="19"/>
      <c r="UFZ5" s="19"/>
      <c r="UGA5" s="19"/>
      <c r="UGB5" s="19"/>
      <c r="UGC5" s="19"/>
      <c r="UGD5" s="19"/>
      <c r="UGE5" s="19"/>
      <c r="UGF5" s="19"/>
      <c r="UGG5" s="19"/>
      <c r="UGH5" s="19"/>
      <c r="UGI5" s="19"/>
      <c r="UGJ5" s="19"/>
      <c r="UGK5" s="19"/>
      <c r="UGL5" s="19"/>
      <c r="UGM5" s="19"/>
      <c r="UGN5" s="19"/>
      <c r="UGO5" s="19"/>
      <c r="UGP5" s="19"/>
      <c r="UGQ5" s="19"/>
      <c r="UGR5" s="19"/>
      <c r="UGS5" s="19"/>
      <c r="UGT5" s="19"/>
      <c r="UGU5" s="19"/>
      <c r="UGV5" s="19"/>
      <c r="UGW5" s="19"/>
      <c r="UGX5" s="19"/>
      <c r="UGY5" s="19"/>
      <c r="UGZ5" s="19"/>
      <c r="UHA5" s="19"/>
      <c r="UHB5" s="19"/>
      <c r="UHC5" s="19"/>
      <c r="UHD5" s="19"/>
      <c r="UHE5" s="19"/>
      <c r="UHF5" s="19"/>
      <c r="UHG5" s="19"/>
      <c r="UHH5" s="19"/>
      <c r="UHI5" s="19"/>
      <c r="UHJ5" s="19"/>
      <c r="UHK5" s="19"/>
      <c r="UHL5" s="19"/>
      <c r="UHM5" s="19"/>
      <c r="UHN5" s="19"/>
      <c r="UHO5" s="19"/>
      <c r="UHP5" s="19"/>
      <c r="UHQ5" s="19"/>
      <c r="UHR5" s="19"/>
      <c r="UHS5" s="19"/>
      <c r="UHT5" s="19"/>
      <c r="UHU5" s="19"/>
      <c r="UHV5" s="19"/>
      <c r="UHW5" s="19"/>
      <c r="UHX5" s="19"/>
      <c r="UHY5" s="19"/>
      <c r="UHZ5" s="19"/>
      <c r="UIA5" s="19"/>
      <c r="UIB5" s="19"/>
      <c r="UIC5" s="19"/>
      <c r="UID5" s="19"/>
      <c r="UIE5" s="19"/>
      <c r="UIF5" s="19"/>
      <c r="UIG5" s="19"/>
      <c r="UIH5" s="19"/>
      <c r="UII5" s="19"/>
      <c r="UIJ5" s="19"/>
      <c r="UIK5" s="19"/>
      <c r="UIL5" s="19"/>
      <c r="UIM5" s="19"/>
      <c r="UIN5" s="19"/>
      <c r="UIO5" s="19"/>
      <c r="UIP5" s="19"/>
      <c r="UIQ5" s="19"/>
      <c r="UIR5" s="19"/>
      <c r="UIS5" s="19"/>
      <c r="UIT5" s="19"/>
      <c r="UIU5" s="19"/>
      <c r="UIV5" s="19"/>
      <c r="UIW5" s="19"/>
      <c r="UIX5" s="19"/>
      <c r="UIY5" s="19"/>
      <c r="UIZ5" s="19"/>
      <c r="UJA5" s="19"/>
      <c r="UJB5" s="19"/>
      <c r="UJC5" s="19"/>
      <c r="UJD5" s="19"/>
      <c r="UJE5" s="19"/>
      <c r="UJF5" s="19"/>
      <c r="UJG5" s="19"/>
      <c r="UJH5" s="19"/>
      <c r="UJI5" s="19"/>
      <c r="UJJ5" s="19"/>
      <c r="UJK5" s="19"/>
      <c r="UJL5" s="19"/>
      <c r="UJM5" s="19"/>
      <c r="UJN5" s="19"/>
      <c r="UJO5" s="19"/>
      <c r="UJP5" s="19"/>
      <c r="UJQ5" s="19"/>
      <c r="UJR5" s="19"/>
      <c r="UJS5" s="19"/>
      <c r="UJT5" s="19"/>
      <c r="UJU5" s="19"/>
      <c r="UJV5" s="19"/>
      <c r="UJW5" s="19"/>
      <c r="UJX5" s="19"/>
      <c r="UJY5" s="19"/>
      <c r="UJZ5" s="19"/>
      <c r="UKA5" s="19"/>
      <c r="UKB5" s="19"/>
      <c r="UKC5" s="19"/>
      <c r="UKD5" s="19"/>
      <c r="UKE5" s="19"/>
      <c r="UKF5" s="19"/>
      <c r="UKG5" s="19"/>
      <c r="UKH5" s="19"/>
      <c r="UKI5" s="19"/>
      <c r="UKJ5" s="19"/>
      <c r="UKK5" s="19"/>
      <c r="UKL5" s="19"/>
      <c r="UKM5" s="19"/>
      <c r="UKN5" s="19"/>
      <c r="UKO5" s="19"/>
      <c r="UKP5" s="19"/>
      <c r="UKQ5" s="19"/>
      <c r="UKR5" s="19"/>
      <c r="UKS5" s="19"/>
      <c r="UKT5" s="19"/>
      <c r="UKU5" s="19"/>
      <c r="UKV5" s="19"/>
      <c r="UKW5" s="19"/>
      <c r="UKX5" s="19"/>
      <c r="UKY5" s="19"/>
      <c r="UKZ5" s="19"/>
      <c r="ULA5" s="19"/>
      <c r="ULB5" s="19"/>
      <c r="ULC5" s="19"/>
      <c r="ULD5" s="19"/>
      <c r="ULE5" s="19"/>
      <c r="ULF5" s="19"/>
      <c r="ULG5" s="19"/>
      <c r="ULH5" s="19"/>
      <c r="ULI5" s="19"/>
      <c r="ULJ5" s="19"/>
      <c r="ULK5" s="19"/>
      <c r="ULL5" s="19"/>
      <c r="ULM5" s="19"/>
      <c r="ULN5" s="19"/>
      <c r="ULO5" s="19"/>
      <c r="ULP5" s="19"/>
      <c r="ULQ5" s="19"/>
      <c r="ULR5" s="19"/>
      <c r="ULS5" s="19"/>
      <c r="ULT5" s="19"/>
      <c r="ULU5" s="19"/>
      <c r="ULV5" s="19"/>
      <c r="ULW5" s="19"/>
      <c r="ULX5" s="19"/>
      <c r="ULY5" s="19"/>
      <c r="ULZ5" s="19"/>
      <c r="UMA5" s="19"/>
      <c r="UMB5" s="19"/>
      <c r="UMC5" s="19"/>
      <c r="UMD5" s="19"/>
      <c r="UME5" s="19"/>
      <c r="UMF5" s="19"/>
      <c r="UMG5" s="19"/>
      <c r="UMH5" s="19"/>
      <c r="UMI5" s="19"/>
      <c r="UMJ5" s="19"/>
      <c r="UMK5" s="19"/>
      <c r="UML5" s="19"/>
      <c r="UMM5" s="19"/>
      <c r="UMN5" s="19"/>
      <c r="UMO5" s="19"/>
      <c r="UMP5" s="19"/>
      <c r="UMQ5" s="19"/>
      <c r="UMR5" s="19"/>
      <c r="UMS5" s="19"/>
      <c r="UMT5" s="19"/>
      <c r="UMU5" s="19"/>
      <c r="UMV5" s="19"/>
      <c r="UMW5" s="19"/>
      <c r="UMX5" s="19"/>
      <c r="UMY5" s="19"/>
      <c r="UMZ5" s="19"/>
      <c r="UNA5" s="19"/>
      <c r="UNB5" s="19"/>
      <c r="UNC5" s="19"/>
      <c r="UND5" s="19"/>
      <c r="UNE5" s="19"/>
      <c r="UNF5" s="19"/>
      <c r="UNG5" s="19"/>
      <c r="UNH5" s="19"/>
      <c r="UNI5" s="19"/>
      <c r="UNJ5" s="19"/>
      <c r="UNK5" s="19"/>
      <c r="UNL5" s="19"/>
      <c r="UNM5" s="19"/>
      <c r="UNN5" s="19"/>
      <c r="UNO5" s="19"/>
      <c r="UNP5" s="19"/>
      <c r="UNQ5" s="19"/>
      <c r="UNR5" s="19"/>
      <c r="UNS5" s="19"/>
      <c r="UNT5" s="19"/>
      <c r="UNU5" s="19"/>
      <c r="UNV5" s="19"/>
      <c r="UNW5" s="19"/>
      <c r="UNX5" s="19"/>
      <c r="UNY5" s="19"/>
      <c r="UNZ5" s="19"/>
      <c r="UOA5" s="19"/>
      <c r="UOB5" s="19"/>
      <c r="UOC5" s="19"/>
      <c r="UOD5" s="19"/>
      <c r="UOE5" s="19"/>
      <c r="UOF5" s="19"/>
      <c r="UOG5" s="19"/>
      <c r="UOH5" s="19"/>
      <c r="UOI5" s="19"/>
      <c r="UOJ5" s="19"/>
      <c r="UOK5" s="19"/>
      <c r="UOL5" s="19"/>
      <c r="UOM5" s="19"/>
      <c r="UON5" s="19"/>
      <c r="UOO5" s="19"/>
      <c r="UOP5" s="19"/>
      <c r="UOQ5" s="19"/>
      <c r="UOR5" s="19"/>
      <c r="UOS5" s="19"/>
      <c r="UOT5" s="19"/>
      <c r="UOU5" s="19"/>
      <c r="UOV5" s="19"/>
      <c r="UOW5" s="19"/>
      <c r="UOX5" s="19"/>
      <c r="UOY5" s="19"/>
      <c r="UOZ5" s="19"/>
      <c r="UPA5" s="19"/>
      <c r="UPB5" s="19"/>
      <c r="UPC5" s="19"/>
      <c r="UPD5" s="19"/>
      <c r="UPE5" s="19"/>
      <c r="UPF5" s="19"/>
      <c r="UPG5" s="19"/>
      <c r="UPH5" s="19"/>
      <c r="UPI5" s="19"/>
      <c r="UPJ5" s="19"/>
      <c r="UPK5" s="19"/>
      <c r="UPL5" s="19"/>
      <c r="UPM5" s="19"/>
      <c r="UPN5" s="19"/>
      <c r="UPO5" s="19"/>
      <c r="UPP5" s="19"/>
      <c r="UPQ5" s="19"/>
      <c r="UPR5" s="19"/>
      <c r="UPS5" s="19"/>
      <c r="UPT5" s="19"/>
      <c r="UPU5" s="19"/>
      <c r="UPV5" s="19"/>
      <c r="UPW5" s="19"/>
      <c r="UPX5" s="19"/>
      <c r="UPY5" s="19"/>
      <c r="UPZ5" s="19"/>
      <c r="UQA5" s="19"/>
      <c r="UQB5" s="19"/>
      <c r="UQC5" s="19"/>
      <c r="UQD5" s="19"/>
      <c r="UQE5" s="19"/>
      <c r="UQF5" s="19"/>
      <c r="UQG5" s="19"/>
      <c r="UQH5" s="19"/>
      <c r="UQI5" s="19"/>
      <c r="UQJ5" s="19"/>
      <c r="UQK5" s="19"/>
      <c r="UQL5" s="19"/>
      <c r="UQM5" s="19"/>
      <c r="UQN5" s="19"/>
      <c r="UQO5" s="19"/>
      <c r="UQP5" s="19"/>
      <c r="UQQ5" s="19"/>
      <c r="UQR5" s="19"/>
      <c r="UQS5" s="19"/>
      <c r="UQT5" s="19"/>
      <c r="UQU5" s="19"/>
      <c r="UQV5" s="19"/>
      <c r="UQW5" s="19"/>
      <c r="UQX5" s="19"/>
      <c r="UQY5" s="19"/>
      <c r="UQZ5" s="19"/>
      <c r="URA5" s="19"/>
      <c r="URB5" s="19"/>
      <c r="URC5" s="19"/>
      <c r="URD5" s="19"/>
      <c r="URE5" s="19"/>
      <c r="URF5" s="19"/>
      <c r="URG5" s="19"/>
      <c r="URH5" s="19"/>
      <c r="URI5" s="19"/>
      <c r="URJ5" s="19"/>
      <c r="URK5" s="19"/>
      <c r="URL5" s="19"/>
      <c r="URM5" s="19"/>
      <c r="URN5" s="19"/>
      <c r="URO5" s="19"/>
      <c r="URP5" s="19"/>
      <c r="URQ5" s="19"/>
      <c r="URR5" s="19"/>
      <c r="URS5" s="19"/>
      <c r="URT5" s="19"/>
      <c r="URU5" s="19"/>
      <c r="URV5" s="19"/>
      <c r="URW5" s="19"/>
      <c r="URX5" s="19"/>
      <c r="URY5" s="19"/>
      <c r="URZ5" s="19"/>
      <c r="USA5" s="19"/>
      <c r="USB5" s="19"/>
      <c r="USC5" s="19"/>
      <c r="USD5" s="19"/>
      <c r="USE5" s="19"/>
      <c r="USF5" s="19"/>
      <c r="USG5" s="19"/>
      <c r="USH5" s="19"/>
      <c r="USI5" s="19"/>
      <c r="USJ5" s="19"/>
      <c r="USK5" s="19"/>
      <c r="USL5" s="19"/>
      <c r="USM5" s="19"/>
      <c r="USN5" s="19"/>
      <c r="USO5" s="19"/>
      <c r="USP5" s="19"/>
      <c r="USQ5" s="19"/>
      <c r="USR5" s="19"/>
      <c r="USS5" s="19"/>
      <c r="UST5" s="19"/>
      <c r="USU5" s="19"/>
      <c r="USV5" s="19"/>
      <c r="USW5" s="19"/>
      <c r="USX5" s="19"/>
      <c r="USY5" s="19"/>
      <c r="USZ5" s="19"/>
      <c r="UTA5" s="19"/>
      <c r="UTB5" s="19"/>
      <c r="UTC5" s="19"/>
      <c r="UTD5" s="19"/>
      <c r="UTE5" s="19"/>
      <c r="UTF5" s="19"/>
      <c r="UTG5" s="19"/>
      <c r="UTH5" s="19"/>
      <c r="UTI5" s="19"/>
      <c r="UTJ5" s="19"/>
      <c r="UTK5" s="19"/>
      <c r="UTL5" s="19"/>
      <c r="UTM5" s="19"/>
      <c r="UTN5" s="19"/>
      <c r="UTO5" s="19"/>
      <c r="UTP5" s="19"/>
      <c r="UTQ5" s="19"/>
      <c r="UTR5" s="19"/>
      <c r="UTS5" s="19"/>
      <c r="UTT5" s="19"/>
      <c r="UTU5" s="19"/>
      <c r="UTV5" s="19"/>
      <c r="UTW5" s="19"/>
      <c r="UTX5" s="19"/>
      <c r="UTY5" s="19"/>
      <c r="UTZ5" s="19"/>
      <c r="UUA5" s="19"/>
      <c r="UUB5" s="19"/>
      <c r="UUC5" s="19"/>
      <c r="UUD5" s="19"/>
      <c r="UUE5" s="19"/>
      <c r="UUF5" s="19"/>
      <c r="UUG5" s="19"/>
      <c r="UUH5" s="19"/>
      <c r="UUI5" s="19"/>
      <c r="UUJ5" s="19"/>
      <c r="UUK5" s="19"/>
      <c r="UUL5" s="19"/>
      <c r="UUM5" s="19"/>
      <c r="UUN5" s="19"/>
      <c r="UUO5" s="19"/>
      <c r="UUP5" s="19"/>
      <c r="UUQ5" s="19"/>
      <c r="UUR5" s="19"/>
      <c r="UUS5" s="19"/>
      <c r="UUT5" s="19"/>
      <c r="UUU5" s="19"/>
      <c r="UUV5" s="19"/>
      <c r="UUW5" s="19"/>
      <c r="UUX5" s="19"/>
      <c r="UUY5" s="19"/>
      <c r="UUZ5" s="19"/>
      <c r="UVA5" s="19"/>
      <c r="UVB5" s="19"/>
      <c r="UVC5" s="19"/>
      <c r="UVD5" s="19"/>
      <c r="UVE5" s="19"/>
      <c r="UVF5" s="19"/>
      <c r="UVG5" s="19"/>
      <c r="UVH5" s="19"/>
      <c r="UVI5" s="19"/>
      <c r="UVJ5" s="19"/>
      <c r="UVK5" s="19"/>
      <c r="UVL5" s="19"/>
      <c r="UVM5" s="19"/>
      <c r="UVN5" s="19"/>
      <c r="UVO5" s="19"/>
      <c r="UVP5" s="19"/>
      <c r="UVQ5" s="19"/>
      <c r="UVR5" s="19"/>
      <c r="UVS5" s="19"/>
      <c r="UVT5" s="19"/>
      <c r="UVU5" s="19"/>
      <c r="UVV5" s="19"/>
      <c r="UVW5" s="19"/>
      <c r="UVX5" s="19"/>
      <c r="UVY5" s="19"/>
      <c r="UVZ5" s="19"/>
      <c r="UWA5" s="19"/>
      <c r="UWB5" s="19"/>
      <c r="UWC5" s="19"/>
      <c r="UWD5" s="19"/>
      <c r="UWE5" s="19"/>
      <c r="UWF5" s="19"/>
      <c r="UWG5" s="19"/>
      <c r="UWH5" s="19"/>
      <c r="UWI5" s="19"/>
      <c r="UWJ5" s="19"/>
      <c r="UWK5" s="19"/>
      <c r="UWL5" s="19"/>
      <c r="UWM5" s="19"/>
      <c r="UWN5" s="19"/>
      <c r="UWO5" s="19"/>
      <c r="UWP5" s="19"/>
      <c r="UWQ5" s="19"/>
      <c r="UWR5" s="19"/>
      <c r="UWS5" s="19"/>
      <c r="UWT5" s="19"/>
      <c r="UWU5" s="19"/>
      <c r="UWV5" s="19"/>
      <c r="UWW5" s="19"/>
      <c r="UWX5" s="19"/>
      <c r="UWY5" s="19"/>
      <c r="UWZ5" s="19"/>
      <c r="UXA5" s="19"/>
      <c r="UXB5" s="19"/>
      <c r="UXC5" s="19"/>
      <c r="UXD5" s="19"/>
      <c r="UXE5" s="19"/>
      <c r="UXF5" s="19"/>
      <c r="UXG5" s="19"/>
      <c r="UXH5" s="19"/>
      <c r="UXI5" s="19"/>
      <c r="UXJ5" s="19"/>
      <c r="UXK5" s="19"/>
      <c r="UXL5" s="19"/>
      <c r="UXM5" s="19"/>
      <c r="UXN5" s="19"/>
      <c r="UXO5" s="19"/>
      <c r="UXP5" s="19"/>
      <c r="UXQ5" s="19"/>
      <c r="UXR5" s="19"/>
      <c r="UXS5" s="19"/>
      <c r="UXT5" s="19"/>
      <c r="UXU5" s="19"/>
      <c r="UXV5" s="19"/>
      <c r="UXW5" s="19"/>
      <c r="UXX5" s="19"/>
      <c r="UXY5" s="19"/>
      <c r="UXZ5" s="19"/>
      <c r="UYA5" s="19"/>
      <c r="UYB5" s="19"/>
      <c r="UYC5" s="19"/>
      <c r="UYD5" s="19"/>
      <c r="UYE5" s="19"/>
      <c r="UYF5" s="19"/>
      <c r="UYG5" s="19"/>
      <c r="UYH5" s="19"/>
      <c r="UYI5" s="19"/>
      <c r="UYJ5" s="19"/>
      <c r="UYK5" s="19"/>
      <c r="UYL5" s="19"/>
      <c r="UYM5" s="19"/>
      <c r="UYN5" s="19"/>
      <c r="UYO5" s="19"/>
      <c r="UYP5" s="19"/>
      <c r="UYQ5" s="19"/>
      <c r="UYR5" s="19"/>
      <c r="UYS5" s="19"/>
      <c r="UYT5" s="19"/>
      <c r="UYU5" s="19"/>
      <c r="UYV5" s="19"/>
      <c r="UYW5" s="19"/>
      <c r="UYX5" s="19"/>
      <c r="UYY5" s="19"/>
      <c r="UYZ5" s="19"/>
      <c r="UZA5" s="19"/>
      <c r="UZB5" s="19"/>
      <c r="UZC5" s="19"/>
      <c r="UZD5" s="19"/>
      <c r="UZE5" s="19"/>
      <c r="UZF5" s="19"/>
      <c r="UZG5" s="19"/>
      <c r="UZH5" s="19"/>
      <c r="UZI5" s="19"/>
      <c r="UZJ5" s="19"/>
      <c r="UZK5" s="19"/>
      <c r="UZL5" s="19"/>
      <c r="UZM5" s="19"/>
      <c r="UZN5" s="19"/>
      <c r="UZO5" s="19"/>
      <c r="UZP5" s="19"/>
      <c r="UZQ5" s="19"/>
      <c r="UZR5" s="19"/>
      <c r="UZS5" s="19"/>
      <c r="UZT5" s="19"/>
      <c r="UZU5" s="19"/>
      <c r="UZV5" s="19"/>
      <c r="UZW5" s="19"/>
      <c r="UZX5" s="19"/>
      <c r="UZY5" s="19"/>
      <c r="UZZ5" s="19"/>
      <c r="VAA5" s="19"/>
      <c r="VAB5" s="19"/>
      <c r="VAC5" s="19"/>
      <c r="VAD5" s="19"/>
      <c r="VAE5" s="19"/>
      <c r="VAF5" s="19"/>
      <c r="VAG5" s="19"/>
      <c r="VAH5" s="19"/>
      <c r="VAI5" s="19"/>
      <c r="VAJ5" s="19"/>
      <c r="VAK5" s="19"/>
      <c r="VAL5" s="19"/>
      <c r="VAM5" s="19"/>
      <c r="VAN5" s="19"/>
      <c r="VAO5" s="19"/>
      <c r="VAP5" s="19"/>
      <c r="VAQ5" s="19"/>
      <c r="VAR5" s="19"/>
      <c r="VAS5" s="19"/>
      <c r="VAT5" s="19"/>
      <c r="VAU5" s="19"/>
      <c r="VAV5" s="19"/>
      <c r="VAW5" s="19"/>
      <c r="VAX5" s="19"/>
      <c r="VAY5" s="19"/>
      <c r="VAZ5" s="19"/>
      <c r="VBA5" s="19"/>
      <c r="VBB5" s="19"/>
      <c r="VBC5" s="19"/>
      <c r="VBD5" s="19"/>
      <c r="VBE5" s="19"/>
      <c r="VBF5" s="19"/>
      <c r="VBG5" s="19"/>
      <c r="VBH5" s="19"/>
      <c r="VBI5" s="19"/>
      <c r="VBJ5" s="19"/>
      <c r="VBK5" s="19"/>
      <c r="VBL5" s="19"/>
      <c r="VBM5" s="19"/>
      <c r="VBN5" s="19"/>
      <c r="VBO5" s="19"/>
      <c r="VBP5" s="19"/>
      <c r="VBQ5" s="19"/>
      <c r="VBR5" s="19"/>
      <c r="VBS5" s="19"/>
      <c r="VBT5" s="19"/>
      <c r="VBU5" s="19"/>
      <c r="VBV5" s="19"/>
      <c r="VBW5" s="19"/>
      <c r="VBX5" s="19"/>
      <c r="VBY5" s="19"/>
      <c r="VBZ5" s="19"/>
      <c r="VCA5" s="19"/>
      <c r="VCB5" s="19"/>
      <c r="VCC5" s="19"/>
      <c r="VCD5" s="19"/>
      <c r="VCE5" s="19"/>
      <c r="VCF5" s="19"/>
      <c r="VCG5" s="19"/>
      <c r="VCH5" s="19"/>
      <c r="VCI5" s="19"/>
      <c r="VCJ5" s="19"/>
      <c r="VCK5" s="19"/>
      <c r="VCL5" s="19"/>
      <c r="VCM5" s="19"/>
      <c r="VCN5" s="19"/>
      <c r="VCO5" s="19"/>
      <c r="VCP5" s="19"/>
      <c r="VCQ5" s="19"/>
      <c r="VCR5" s="19"/>
      <c r="VCS5" s="19"/>
      <c r="VCT5" s="19"/>
      <c r="VCU5" s="19"/>
      <c r="VCV5" s="19"/>
      <c r="VCW5" s="19"/>
      <c r="VCX5" s="19"/>
      <c r="VCY5" s="19"/>
      <c r="VCZ5" s="19"/>
      <c r="VDA5" s="19"/>
      <c r="VDB5" s="19"/>
      <c r="VDC5" s="19"/>
      <c r="VDD5" s="19"/>
      <c r="VDE5" s="19"/>
      <c r="VDF5" s="19"/>
      <c r="VDG5" s="19"/>
      <c r="VDH5" s="19"/>
      <c r="VDI5" s="19"/>
      <c r="VDJ5" s="19"/>
      <c r="VDK5" s="19"/>
      <c r="VDL5" s="19"/>
      <c r="VDM5" s="19"/>
      <c r="VDN5" s="19"/>
      <c r="VDO5" s="19"/>
      <c r="VDP5" s="19"/>
      <c r="VDQ5" s="19"/>
      <c r="VDR5" s="19"/>
      <c r="VDS5" s="19"/>
      <c r="VDT5" s="19"/>
      <c r="VDU5" s="19"/>
      <c r="VDV5" s="19"/>
      <c r="VDW5" s="19"/>
      <c r="VDX5" s="19"/>
      <c r="VDY5" s="19"/>
      <c r="VDZ5" s="19"/>
      <c r="VEA5" s="19"/>
      <c r="VEB5" s="19"/>
      <c r="VEC5" s="19"/>
      <c r="VED5" s="19"/>
      <c r="VEE5" s="19"/>
      <c r="VEF5" s="19"/>
      <c r="VEG5" s="19"/>
      <c r="VEH5" s="19"/>
      <c r="VEI5" s="19"/>
      <c r="VEJ5" s="19"/>
      <c r="VEK5" s="19"/>
      <c r="VEL5" s="19"/>
      <c r="VEM5" s="19"/>
      <c r="VEN5" s="19"/>
      <c r="VEO5" s="19"/>
      <c r="VEP5" s="19"/>
      <c r="VEQ5" s="19"/>
      <c r="VER5" s="19"/>
      <c r="VES5" s="19"/>
      <c r="VET5" s="19"/>
      <c r="VEU5" s="19"/>
      <c r="VEV5" s="19"/>
      <c r="VEW5" s="19"/>
      <c r="VEX5" s="19"/>
      <c r="VEY5" s="19"/>
      <c r="VEZ5" s="19"/>
      <c r="VFA5" s="19"/>
      <c r="VFB5" s="19"/>
      <c r="VFC5" s="19"/>
      <c r="VFD5" s="19"/>
      <c r="VFE5" s="19"/>
      <c r="VFF5" s="19"/>
      <c r="VFG5" s="19"/>
      <c r="VFH5" s="19"/>
      <c r="VFI5" s="19"/>
      <c r="VFJ5" s="19"/>
      <c r="VFK5" s="19"/>
      <c r="VFL5" s="19"/>
      <c r="VFM5" s="19"/>
      <c r="VFN5" s="19"/>
      <c r="VFO5" s="19"/>
      <c r="VFP5" s="19"/>
      <c r="VFQ5" s="19"/>
      <c r="VFR5" s="19"/>
      <c r="VFS5" s="19"/>
      <c r="VFT5" s="19"/>
      <c r="VFU5" s="19"/>
      <c r="VFV5" s="19"/>
      <c r="VFW5" s="19"/>
      <c r="VFX5" s="19"/>
      <c r="VFY5" s="19"/>
      <c r="VFZ5" s="19"/>
      <c r="VGA5" s="19"/>
      <c r="VGB5" s="19"/>
      <c r="VGC5" s="19"/>
      <c r="VGD5" s="19"/>
      <c r="VGE5" s="19"/>
      <c r="VGF5" s="19"/>
      <c r="VGG5" s="19"/>
      <c r="VGH5" s="19"/>
      <c r="VGI5" s="19"/>
      <c r="VGJ5" s="19"/>
      <c r="VGK5" s="19"/>
      <c r="VGL5" s="19"/>
      <c r="VGM5" s="19"/>
      <c r="VGN5" s="19"/>
      <c r="VGO5" s="19"/>
      <c r="VGP5" s="19"/>
      <c r="VGQ5" s="19"/>
      <c r="VGR5" s="19"/>
      <c r="VGS5" s="19"/>
      <c r="VGT5" s="19"/>
      <c r="VGU5" s="19"/>
      <c r="VGV5" s="19"/>
      <c r="VGW5" s="19"/>
      <c r="VGX5" s="19"/>
      <c r="VGY5" s="19"/>
      <c r="VGZ5" s="19"/>
      <c r="VHA5" s="19"/>
      <c r="VHB5" s="19"/>
      <c r="VHC5" s="19"/>
      <c r="VHD5" s="19"/>
      <c r="VHE5" s="19"/>
      <c r="VHF5" s="19"/>
      <c r="VHG5" s="19"/>
      <c r="VHH5" s="19"/>
      <c r="VHI5" s="19"/>
      <c r="VHJ5" s="19"/>
      <c r="VHK5" s="19"/>
      <c r="VHL5" s="19"/>
      <c r="VHM5" s="19"/>
      <c r="VHN5" s="19"/>
      <c r="VHO5" s="19"/>
      <c r="VHP5" s="19"/>
      <c r="VHQ5" s="19"/>
      <c r="VHR5" s="19"/>
      <c r="VHS5" s="19"/>
      <c r="VHT5" s="19"/>
      <c r="VHU5" s="19"/>
      <c r="VHV5" s="19"/>
      <c r="VHW5" s="19"/>
      <c r="VHX5" s="19"/>
      <c r="VHY5" s="19"/>
      <c r="VHZ5" s="19"/>
      <c r="VIA5" s="19"/>
      <c r="VIB5" s="19"/>
      <c r="VIC5" s="19"/>
      <c r="VID5" s="19"/>
      <c r="VIE5" s="19"/>
      <c r="VIF5" s="19"/>
      <c r="VIG5" s="19"/>
      <c r="VIH5" s="19"/>
      <c r="VII5" s="19"/>
      <c r="VIJ5" s="19"/>
      <c r="VIK5" s="19"/>
      <c r="VIL5" s="19"/>
      <c r="VIM5" s="19"/>
      <c r="VIN5" s="19"/>
      <c r="VIO5" s="19"/>
      <c r="VIP5" s="19"/>
      <c r="VIQ5" s="19"/>
      <c r="VIR5" s="19"/>
      <c r="VIS5" s="19"/>
      <c r="VIT5" s="19"/>
      <c r="VIU5" s="19"/>
      <c r="VIV5" s="19"/>
      <c r="VIW5" s="19"/>
      <c r="VIX5" s="19"/>
      <c r="VIY5" s="19"/>
      <c r="VIZ5" s="19"/>
      <c r="VJA5" s="19"/>
      <c r="VJB5" s="19"/>
      <c r="VJC5" s="19"/>
      <c r="VJD5" s="19"/>
      <c r="VJE5" s="19"/>
      <c r="VJF5" s="19"/>
      <c r="VJG5" s="19"/>
      <c r="VJH5" s="19"/>
      <c r="VJI5" s="19"/>
      <c r="VJJ5" s="19"/>
      <c r="VJK5" s="19"/>
      <c r="VJL5" s="19"/>
      <c r="VJM5" s="19"/>
      <c r="VJN5" s="19"/>
      <c r="VJO5" s="19"/>
      <c r="VJP5" s="19"/>
      <c r="VJQ5" s="19"/>
      <c r="VJR5" s="19"/>
      <c r="VJS5" s="19"/>
      <c r="VJT5" s="19"/>
      <c r="VJU5" s="19"/>
      <c r="VJV5" s="19"/>
      <c r="VJW5" s="19"/>
      <c r="VJX5" s="19"/>
      <c r="VJY5" s="19"/>
      <c r="VJZ5" s="19"/>
      <c r="VKA5" s="19"/>
      <c r="VKB5" s="19"/>
      <c r="VKC5" s="19"/>
      <c r="VKD5" s="19"/>
      <c r="VKE5" s="19"/>
      <c r="VKF5" s="19"/>
      <c r="VKG5" s="19"/>
      <c r="VKH5" s="19"/>
      <c r="VKI5" s="19"/>
      <c r="VKJ5" s="19"/>
      <c r="VKK5" s="19"/>
      <c r="VKL5" s="19"/>
      <c r="VKM5" s="19"/>
      <c r="VKN5" s="19"/>
      <c r="VKO5" s="19"/>
      <c r="VKP5" s="19"/>
      <c r="VKQ5" s="19"/>
      <c r="VKR5" s="19"/>
      <c r="VKS5" s="19"/>
      <c r="VKT5" s="19"/>
      <c r="VKU5" s="19"/>
      <c r="VKV5" s="19"/>
      <c r="VKW5" s="19"/>
      <c r="VKX5" s="19"/>
      <c r="VKY5" s="19"/>
      <c r="VKZ5" s="19"/>
      <c r="VLA5" s="19"/>
      <c r="VLB5" s="19"/>
      <c r="VLC5" s="19"/>
      <c r="VLD5" s="19"/>
      <c r="VLE5" s="19"/>
      <c r="VLF5" s="19"/>
      <c r="VLG5" s="19"/>
      <c r="VLH5" s="19"/>
      <c r="VLI5" s="19"/>
      <c r="VLJ5" s="19"/>
      <c r="VLK5" s="19"/>
      <c r="VLL5" s="19"/>
      <c r="VLM5" s="19"/>
      <c r="VLN5" s="19"/>
      <c r="VLO5" s="19"/>
      <c r="VLP5" s="19"/>
      <c r="VLQ5" s="19"/>
      <c r="VLR5" s="19"/>
      <c r="VLS5" s="19"/>
      <c r="VLT5" s="19"/>
      <c r="VLU5" s="19"/>
      <c r="VLV5" s="19"/>
      <c r="VLW5" s="19"/>
      <c r="VLX5" s="19"/>
      <c r="VLY5" s="19"/>
      <c r="VLZ5" s="19"/>
      <c r="VMA5" s="19"/>
      <c r="VMB5" s="19"/>
      <c r="VMC5" s="19"/>
      <c r="VMD5" s="19"/>
      <c r="VME5" s="19"/>
      <c r="VMF5" s="19"/>
      <c r="VMG5" s="19"/>
      <c r="VMH5" s="19"/>
      <c r="VMI5" s="19"/>
      <c r="VMJ5" s="19"/>
      <c r="VMK5" s="19"/>
      <c r="VML5" s="19"/>
      <c r="VMM5" s="19"/>
      <c r="VMN5" s="19"/>
      <c r="VMO5" s="19"/>
      <c r="VMP5" s="19"/>
      <c r="VMQ5" s="19"/>
      <c r="VMR5" s="19"/>
      <c r="VMS5" s="19"/>
      <c r="VMT5" s="19"/>
      <c r="VMU5" s="19"/>
      <c r="VMV5" s="19"/>
      <c r="VMW5" s="19"/>
      <c r="VMX5" s="19"/>
      <c r="VMY5" s="19"/>
      <c r="VMZ5" s="19"/>
      <c r="VNA5" s="19"/>
      <c r="VNB5" s="19"/>
      <c r="VNC5" s="19"/>
      <c r="VND5" s="19"/>
      <c r="VNE5" s="19"/>
      <c r="VNF5" s="19"/>
      <c r="VNG5" s="19"/>
      <c r="VNH5" s="19"/>
      <c r="VNI5" s="19"/>
      <c r="VNJ5" s="19"/>
      <c r="VNK5" s="19"/>
      <c r="VNL5" s="19"/>
      <c r="VNM5" s="19"/>
      <c r="VNN5" s="19"/>
      <c r="VNO5" s="19"/>
      <c r="VNP5" s="19"/>
      <c r="VNQ5" s="19"/>
      <c r="VNR5" s="19"/>
      <c r="VNS5" s="19"/>
      <c r="VNT5" s="19"/>
      <c r="VNU5" s="19"/>
      <c r="VNV5" s="19"/>
      <c r="VNW5" s="19"/>
      <c r="VNX5" s="19"/>
      <c r="VNY5" s="19"/>
      <c r="VNZ5" s="19"/>
      <c r="VOA5" s="19"/>
      <c r="VOB5" s="19"/>
      <c r="VOC5" s="19"/>
      <c r="VOD5" s="19"/>
      <c r="VOE5" s="19"/>
      <c r="VOF5" s="19"/>
      <c r="VOG5" s="19"/>
      <c r="VOH5" s="19"/>
      <c r="VOI5" s="19"/>
      <c r="VOJ5" s="19"/>
      <c r="VOK5" s="19"/>
      <c r="VOL5" s="19"/>
      <c r="VOM5" s="19"/>
      <c r="VON5" s="19"/>
      <c r="VOO5" s="19"/>
      <c r="VOP5" s="19"/>
      <c r="VOQ5" s="19"/>
      <c r="VOR5" s="19"/>
      <c r="VOS5" s="19"/>
      <c r="VOT5" s="19"/>
      <c r="VOU5" s="19"/>
      <c r="VOV5" s="19"/>
      <c r="VOW5" s="19"/>
      <c r="VOX5" s="19"/>
      <c r="VOY5" s="19"/>
      <c r="VOZ5" s="19"/>
      <c r="VPA5" s="19"/>
      <c r="VPB5" s="19"/>
      <c r="VPC5" s="19"/>
      <c r="VPD5" s="19"/>
      <c r="VPE5" s="19"/>
      <c r="VPF5" s="19"/>
      <c r="VPG5" s="19"/>
      <c r="VPH5" s="19"/>
      <c r="VPI5" s="19"/>
      <c r="VPJ5" s="19"/>
      <c r="VPK5" s="19"/>
      <c r="VPL5" s="19"/>
      <c r="VPM5" s="19"/>
      <c r="VPN5" s="19"/>
      <c r="VPO5" s="19"/>
      <c r="VPP5" s="19"/>
      <c r="VPQ5" s="19"/>
      <c r="VPR5" s="19"/>
      <c r="VPS5" s="19"/>
      <c r="VPT5" s="19"/>
      <c r="VPU5" s="19"/>
      <c r="VPV5" s="19"/>
      <c r="VPW5" s="19"/>
      <c r="VPX5" s="19"/>
      <c r="VPY5" s="19"/>
      <c r="VPZ5" s="19"/>
      <c r="VQA5" s="19"/>
      <c r="VQB5" s="19"/>
      <c r="VQC5" s="19"/>
      <c r="VQD5" s="19"/>
      <c r="VQE5" s="19"/>
      <c r="VQF5" s="19"/>
      <c r="VQG5" s="19"/>
      <c r="VQH5" s="19"/>
      <c r="VQI5" s="19"/>
      <c r="VQJ5" s="19"/>
      <c r="VQK5" s="19"/>
      <c r="VQL5" s="19"/>
      <c r="VQM5" s="19"/>
      <c r="VQN5" s="19"/>
      <c r="VQO5" s="19"/>
      <c r="VQP5" s="19"/>
      <c r="VQQ5" s="19"/>
      <c r="VQR5" s="19"/>
      <c r="VQS5" s="19"/>
      <c r="VQT5" s="19"/>
      <c r="VQU5" s="19"/>
      <c r="VQV5" s="19"/>
      <c r="VQW5" s="19"/>
      <c r="VQX5" s="19"/>
      <c r="VQY5" s="19"/>
      <c r="VQZ5" s="19"/>
      <c r="VRA5" s="19"/>
      <c r="VRB5" s="19"/>
      <c r="VRC5" s="19"/>
      <c r="VRD5" s="19"/>
      <c r="VRE5" s="19"/>
      <c r="VRF5" s="19"/>
      <c r="VRG5" s="19"/>
      <c r="VRH5" s="19"/>
      <c r="VRI5" s="19"/>
      <c r="VRJ5" s="19"/>
      <c r="VRK5" s="19"/>
      <c r="VRL5" s="19"/>
      <c r="VRM5" s="19"/>
      <c r="VRN5" s="19"/>
      <c r="VRO5" s="19"/>
      <c r="VRP5" s="19"/>
      <c r="VRQ5" s="19"/>
      <c r="VRR5" s="19"/>
      <c r="VRS5" s="19"/>
      <c r="VRT5" s="19"/>
      <c r="VRU5" s="19"/>
      <c r="VRV5" s="19"/>
      <c r="VRW5" s="19"/>
      <c r="VRX5" s="19"/>
      <c r="VRY5" s="19"/>
      <c r="VRZ5" s="19"/>
      <c r="VSA5" s="19"/>
      <c r="VSB5" s="19"/>
      <c r="VSC5" s="19"/>
      <c r="VSD5" s="19"/>
      <c r="VSE5" s="19"/>
      <c r="VSF5" s="19"/>
      <c r="VSG5" s="19"/>
      <c r="VSH5" s="19"/>
      <c r="VSI5" s="19"/>
      <c r="VSJ5" s="19"/>
      <c r="VSK5" s="19"/>
      <c r="VSL5" s="19"/>
      <c r="VSM5" s="19"/>
      <c r="VSN5" s="19"/>
      <c r="VSO5" s="19"/>
      <c r="VSP5" s="19"/>
      <c r="VSQ5" s="19"/>
      <c r="VSR5" s="19"/>
      <c r="VSS5" s="19"/>
      <c r="VST5" s="19"/>
      <c r="VSU5" s="19"/>
      <c r="VSV5" s="19"/>
      <c r="VSW5" s="19"/>
      <c r="VSX5" s="19"/>
      <c r="VSY5" s="19"/>
      <c r="VSZ5" s="19"/>
      <c r="VTA5" s="19"/>
      <c r="VTB5" s="19"/>
      <c r="VTC5" s="19"/>
      <c r="VTD5" s="19"/>
      <c r="VTE5" s="19"/>
      <c r="VTF5" s="19"/>
      <c r="VTG5" s="19"/>
      <c r="VTH5" s="19"/>
      <c r="VTI5" s="19"/>
      <c r="VTJ5" s="19"/>
      <c r="VTK5" s="19"/>
      <c r="VTL5" s="19"/>
      <c r="VTM5" s="19"/>
      <c r="VTN5" s="19"/>
      <c r="VTO5" s="19"/>
      <c r="VTP5" s="19"/>
      <c r="VTQ5" s="19"/>
      <c r="VTR5" s="19"/>
      <c r="VTS5" s="19"/>
      <c r="VTT5" s="19"/>
      <c r="VTU5" s="19"/>
      <c r="VTV5" s="19"/>
      <c r="VTW5" s="19"/>
      <c r="VTX5" s="19"/>
      <c r="VTY5" s="19"/>
      <c r="VTZ5" s="19"/>
      <c r="VUA5" s="19"/>
      <c r="VUB5" s="19"/>
      <c r="VUC5" s="19"/>
      <c r="VUD5" s="19"/>
      <c r="VUE5" s="19"/>
      <c r="VUF5" s="19"/>
      <c r="VUG5" s="19"/>
      <c r="VUH5" s="19"/>
      <c r="VUI5" s="19"/>
      <c r="VUJ5" s="19"/>
      <c r="VUK5" s="19"/>
      <c r="VUL5" s="19"/>
      <c r="VUM5" s="19"/>
      <c r="VUN5" s="19"/>
      <c r="VUO5" s="19"/>
      <c r="VUP5" s="19"/>
      <c r="VUQ5" s="19"/>
      <c r="VUR5" s="19"/>
      <c r="VUS5" s="19"/>
      <c r="VUT5" s="19"/>
      <c r="VUU5" s="19"/>
      <c r="VUV5" s="19"/>
      <c r="VUW5" s="19"/>
      <c r="VUX5" s="19"/>
      <c r="VUY5" s="19"/>
      <c r="VUZ5" s="19"/>
      <c r="VVA5" s="19"/>
      <c r="VVB5" s="19"/>
      <c r="VVC5" s="19"/>
      <c r="VVD5" s="19"/>
      <c r="VVE5" s="19"/>
      <c r="VVF5" s="19"/>
      <c r="VVG5" s="19"/>
      <c r="VVH5" s="19"/>
      <c r="VVI5" s="19"/>
      <c r="VVJ5" s="19"/>
      <c r="VVK5" s="19"/>
      <c r="VVL5" s="19"/>
      <c r="VVM5" s="19"/>
      <c r="VVN5" s="19"/>
      <c r="VVO5" s="19"/>
      <c r="VVP5" s="19"/>
      <c r="VVQ5" s="19"/>
      <c r="VVR5" s="19"/>
      <c r="VVS5" s="19"/>
      <c r="VVT5" s="19"/>
      <c r="VVU5" s="19"/>
      <c r="VVV5" s="19"/>
      <c r="VVW5" s="19"/>
      <c r="VVX5" s="19"/>
      <c r="VVY5" s="19"/>
      <c r="VVZ5" s="19"/>
      <c r="VWA5" s="19"/>
      <c r="VWB5" s="19"/>
      <c r="VWC5" s="19"/>
      <c r="VWD5" s="19"/>
      <c r="VWE5" s="19"/>
      <c r="VWF5" s="19"/>
      <c r="VWG5" s="19"/>
      <c r="VWH5" s="19"/>
      <c r="VWI5" s="19"/>
      <c r="VWJ5" s="19"/>
      <c r="VWK5" s="19"/>
      <c r="VWL5" s="19"/>
      <c r="VWM5" s="19"/>
      <c r="VWN5" s="19"/>
      <c r="VWO5" s="19"/>
      <c r="VWP5" s="19"/>
      <c r="VWQ5" s="19"/>
      <c r="VWR5" s="19"/>
      <c r="VWS5" s="19"/>
      <c r="VWT5" s="19"/>
      <c r="VWU5" s="19"/>
      <c r="VWV5" s="19"/>
      <c r="VWW5" s="19"/>
      <c r="VWX5" s="19"/>
      <c r="VWY5" s="19"/>
      <c r="VWZ5" s="19"/>
      <c r="VXA5" s="19"/>
      <c r="VXB5" s="19"/>
      <c r="VXC5" s="19"/>
      <c r="VXD5" s="19"/>
      <c r="VXE5" s="19"/>
      <c r="VXF5" s="19"/>
      <c r="VXG5" s="19"/>
      <c r="VXH5" s="19"/>
      <c r="VXI5" s="19"/>
      <c r="VXJ5" s="19"/>
      <c r="VXK5" s="19"/>
      <c r="VXL5" s="19"/>
      <c r="VXM5" s="19"/>
      <c r="VXN5" s="19"/>
      <c r="VXO5" s="19"/>
      <c r="VXP5" s="19"/>
      <c r="VXQ5" s="19"/>
      <c r="VXR5" s="19"/>
      <c r="VXS5" s="19"/>
      <c r="VXT5" s="19"/>
      <c r="VXU5" s="19"/>
      <c r="VXV5" s="19"/>
      <c r="VXW5" s="19"/>
      <c r="VXX5" s="19"/>
      <c r="VXY5" s="19"/>
      <c r="VXZ5" s="19"/>
      <c r="VYA5" s="19"/>
      <c r="VYB5" s="19"/>
      <c r="VYC5" s="19"/>
      <c r="VYD5" s="19"/>
      <c r="VYE5" s="19"/>
      <c r="VYF5" s="19"/>
      <c r="VYG5" s="19"/>
      <c r="VYH5" s="19"/>
      <c r="VYI5" s="19"/>
      <c r="VYJ5" s="19"/>
      <c r="VYK5" s="19"/>
      <c r="VYL5" s="19"/>
      <c r="VYM5" s="19"/>
      <c r="VYN5" s="19"/>
      <c r="VYO5" s="19"/>
      <c r="VYP5" s="19"/>
      <c r="VYQ5" s="19"/>
      <c r="VYR5" s="19"/>
      <c r="VYS5" s="19"/>
      <c r="VYT5" s="19"/>
      <c r="VYU5" s="19"/>
      <c r="VYV5" s="19"/>
      <c r="VYW5" s="19"/>
      <c r="VYX5" s="19"/>
      <c r="VYY5" s="19"/>
      <c r="VYZ5" s="19"/>
      <c r="VZA5" s="19"/>
      <c r="VZB5" s="19"/>
      <c r="VZC5" s="19"/>
      <c r="VZD5" s="19"/>
      <c r="VZE5" s="19"/>
      <c r="VZF5" s="19"/>
      <c r="VZG5" s="19"/>
      <c r="VZH5" s="19"/>
      <c r="VZI5" s="19"/>
      <c r="VZJ5" s="19"/>
      <c r="VZK5" s="19"/>
      <c r="VZL5" s="19"/>
      <c r="VZM5" s="19"/>
      <c r="VZN5" s="19"/>
      <c r="VZO5" s="19"/>
      <c r="VZP5" s="19"/>
      <c r="VZQ5" s="19"/>
      <c r="VZR5" s="19"/>
      <c r="VZS5" s="19"/>
      <c r="VZT5" s="19"/>
      <c r="VZU5" s="19"/>
      <c r="VZV5" s="19"/>
      <c r="VZW5" s="19"/>
      <c r="VZX5" s="19"/>
      <c r="VZY5" s="19"/>
      <c r="VZZ5" s="19"/>
      <c r="WAA5" s="19"/>
      <c r="WAB5" s="19"/>
      <c r="WAC5" s="19"/>
      <c r="WAD5" s="19"/>
      <c r="WAE5" s="19"/>
      <c r="WAF5" s="19"/>
      <c r="WAG5" s="19"/>
      <c r="WAH5" s="19"/>
      <c r="WAI5" s="19"/>
      <c r="WAJ5" s="19"/>
      <c r="WAK5" s="19"/>
      <c r="WAL5" s="19"/>
      <c r="WAM5" s="19"/>
      <c r="WAN5" s="19"/>
      <c r="WAO5" s="19"/>
      <c r="WAP5" s="19"/>
      <c r="WAQ5" s="19"/>
      <c r="WAR5" s="19"/>
      <c r="WAS5" s="19"/>
      <c r="WAT5" s="19"/>
      <c r="WAU5" s="19"/>
      <c r="WAV5" s="19"/>
      <c r="WAW5" s="19"/>
      <c r="WAX5" s="19"/>
      <c r="WAY5" s="19"/>
      <c r="WAZ5" s="19"/>
      <c r="WBA5" s="19"/>
      <c r="WBB5" s="19"/>
      <c r="WBC5" s="19"/>
      <c r="WBD5" s="19"/>
      <c r="WBE5" s="19"/>
      <c r="WBF5" s="19"/>
      <c r="WBG5" s="19"/>
      <c r="WBH5" s="19"/>
      <c r="WBI5" s="19"/>
      <c r="WBJ5" s="19"/>
      <c r="WBK5" s="19"/>
      <c r="WBL5" s="19"/>
      <c r="WBM5" s="19"/>
      <c r="WBN5" s="19"/>
      <c r="WBO5" s="19"/>
      <c r="WBP5" s="19"/>
      <c r="WBQ5" s="19"/>
      <c r="WBR5" s="19"/>
      <c r="WBS5" s="19"/>
      <c r="WBT5" s="19"/>
      <c r="WBU5" s="19"/>
      <c r="WBV5" s="19"/>
      <c r="WBW5" s="19"/>
      <c r="WBX5" s="19"/>
      <c r="WBY5" s="19"/>
      <c r="WBZ5" s="19"/>
      <c r="WCA5" s="19"/>
      <c r="WCB5" s="19"/>
      <c r="WCC5" s="19"/>
      <c r="WCD5" s="19"/>
      <c r="WCE5" s="19"/>
      <c r="WCF5" s="19"/>
      <c r="WCG5" s="19"/>
      <c r="WCH5" s="19"/>
      <c r="WCI5" s="19"/>
      <c r="WCJ5" s="19"/>
      <c r="WCK5" s="19"/>
      <c r="WCL5" s="19"/>
      <c r="WCM5" s="19"/>
      <c r="WCN5" s="19"/>
      <c r="WCO5" s="19"/>
      <c r="WCP5" s="19"/>
      <c r="WCQ5" s="19"/>
      <c r="WCR5" s="19"/>
      <c r="WCS5" s="19"/>
      <c r="WCT5" s="19"/>
      <c r="WCU5" s="19"/>
      <c r="WCV5" s="19"/>
      <c r="WCW5" s="19"/>
      <c r="WCX5" s="19"/>
      <c r="WCY5" s="19"/>
      <c r="WCZ5" s="19"/>
      <c r="WDA5" s="19"/>
      <c r="WDB5" s="19"/>
      <c r="WDC5" s="19"/>
      <c r="WDD5" s="19"/>
      <c r="WDE5" s="19"/>
      <c r="WDF5" s="19"/>
      <c r="WDG5" s="19"/>
      <c r="WDH5" s="19"/>
      <c r="WDI5" s="19"/>
      <c r="WDJ5" s="19"/>
      <c r="WDK5" s="19"/>
      <c r="WDL5" s="19"/>
      <c r="WDM5" s="19"/>
      <c r="WDN5" s="19"/>
      <c r="WDO5" s="19"/>
      <c r="WDP5" s="19"/>
      <c r="WDQ5" s="19"/>
      <c r="WDR5" s="19"/>
      <c r="WDS5" s="19"/>
      <c r="WDT5" s="19"/>
      <c r="WDU5" s="19"/>
      <c r="WDV5" s="19"/>
      <c r="WDW5" s="19"/>
      <c r="WDX5" s="19"/>
      <c r="WDY5" s="19"/>
      <c r="WDZ5" s="19"/>
      <c r="WEA5" s="19"/>
      <c r="WEB5" s="19"/>
      <c r="WEC5" s="19"/>
      <c r="WED5" s="19"/>
      <c r="WEE5" s="19"/>
      <c r="WEF5" s="19"/>
      <c r="WEG5" s="19"/>
      <c r="WEH5" s="19"/>
      <c r="WEI5" s="19"/>
      <c r="WEJ5" s="19"/>
      <c r="WEK5" s="19"/>
      <c r="WEL5" s="19"/>
      <c r="WEM5" s="19"/>
      <c r="WEN5" s="19"/>
      <c r="WEO5" s="19"/>
      <c r="WEP5" s="19"/>
      <c r="WEQ5" s="19"/>
      <c r="WER5" s="19"/>
      <c r="WES5" s="19"/>
      <c r="WET5" s="19"/>
      <c r="WEU5" s="19"/>
      <c r="WEV5" s="19"/>
      <c r="WEW5" s="19"/>
      <c r="WEX5" s="19"/>
      <c r="WEY5" s="19"/>
      <c r="WEZ5" s="19"/>
      <c r="WFA5" s="19"/>
      <c r="WFB5" s="19"/>
      <c r="WFC5" s="19"/>
      <c r="WFD5" s="19"/>
      <c r="WFE5" s="19"/>
      <c r="WFF5" s="19"/>
      <c r="WFG5" s="19"/>
      <c r="WFH5" s="19"/>
      <c r="WFI5" s="19"/>
      <c r="WFJ5" s="19"/>
      <c r="WFK5" s="19"/>
      <c r="WFL5" s="19"/>
      <c r="WFM5" s="19"/>
      <c r="WFN5" s="19"/>
      <c r="WFO5" s="19"/>
      <c r="WFP5" s="19"/>
      <c r="WFQ5" s="19"/>
      <c r="WFR5" s="19"/>
      <c r="WFS5" s="19"/>
      <c r="WFT5" s="19"/>
      <c r="WFU5" s="19"/>
      <c r="WFV5" s="19"/>
      <c r="WFW5" s="19"/>
      <c r="WFX5" s="19"/>
      <c r="WFY5" s="19"/>
      <c r="WFZ5" s="19"/>
      <c r="WGA5" s="19"/>
      <c r="WGB5" s="19"/>
      <c r="WGC5" s="19"/>
      <c r="WGD5" s="19"/>
      <c r="WGE5" s="19"/>
      <c r="WGF5" s="19"/>
      <c r="WGG5" s="19"/>
      <c r="WGH5" s="19"/>
      <c r="WGI5" s="19"/>
      <c r="WGJ5" s="19"/>
      <c r="WGK5" s="19"/>
      <c r="WGL5" s="19"/>
      <c r="WGM5" s="19"/>
      <c r="WGN5" s="19"/>
      <c r="WGO5" s="19"/>
      <c r="WGP5" s="19"/>
      <c r="WGQ5" s="19"/>
      <c r="WGR5" s="19"/>
      <c r="WGS5" s="19"/>
      <c r="WGT5" s="19"/>
      <c r="WGU5" s="19"/>
      <c r="WGV5" s="19"/>
      <c r="WGW5" s="19"/>
      <c r="WGX5" s="19"/>
      <c r="WGY5" s="19"/>
      <c r="WGZ5" s="19"/>
      <c r="WHA5" s="19"/>
      <c r="WHB5" s="19"/>
      <c r="WHC5" s="19"/>
      <c r="WHD5" s="19"/>
      <c r="WHE5" s="19"/>
      <c r="WHF5" s="19"/>
      <c r="WHG5" s="19"/>
      <c r="WHH5" s="19"/>
      <c r="WHI5" s="19"/>
      <c r="WHJ5" s="19"/>
      <c r="WHK5" s="19"/>
      <c r="WHL5" s="19"/>
      <c r="WHM5" s="19"/>
      <c r="WHN5" s="19"/>
      <c r="WHO5" s="19"/>
      <c r="WHP5" s="19"/>
      <c r="WHQ5" s="19"/>
      <c r="WHR5" s="19"/>
      <c r="WHS5" s="19"/>
      <c r="WHT5" s="19"/>
      <c r="WHU5" s="19"/>
      <c r="WHV5" s="19"/>
      <c r="WHW5" s="19"/>
      <c r="WHX5" s="19"/>
      <c r="WHY5" s="19"/>
      <c r="WHZ5" s="19"/>
      <c r="WIA5" s="19"/>
      <c r="WIB5" s="19"/>
      <c r="WIC5" s="19"/>
      <c r="WID5" s="19"/>
      <c r="WIE5" s="19"/>
      <c r="WIF5" s="19"/>
      <c r="WIG5" s="19"/>
      <c r="WIH5" s="19"/>
      <c r="WII5" s="19"/>
      <c r="WIJ5" s="19"/>
      <c r="WIK5" s="19"/>
      <c r="WIL5" s="19"/>
      <c r="WIM5" s="19"/>
      <c r="WIN5" s="19"/>
      <c r="WIO5" s="19"/>
      <c r="WIP5" s="19"/>
      <c r="WIQ5" s="19"/>
      <c r="WIR5" s="19"/>
      <c r="WIS5" s="19"/>
      <c r="WIT5" s="19"/>
      <c r="WIU5" s="19"/>
      <c r="WIV5" s="19"/>
      <c r="WIW5" s="19"/>
      <c r="WIX5" s="19"/>
      <c r="WIY5" s="19"/>
      <c r="WIZ5" s="19"/>
      <c r="WJA5" s="19"/>
      <c r="WJB5" s="19"/>
      <c r="WJC5" s="19"/>
      <c r="WJD5" s="19"/>
      <c r="WJE5" s="19"/>
      <c r="WJF5" s="19"/>
      <c r="WJG5" s="19"/>
      <c r="WJH5" s="19"/>
      <c r="WJI5" s="19"/>
      <c r="WJJ5" s="19"/>
      <c r="WJK5" s="19"/>
      <c r="WJL5" s="19"/>
      <c r="WJM5" s="19"/>
      <c r="WJN5" s="19"/>
      <c r="WJO5" s="19"/>
      <c r="WJP5" s="19"/>
      <c r="WJQ5" s="19"/>
      <c r="WJR5" s="19"/>
      <c r="WJS5" s="19"/>
      <c r="WJT5" s="19"/>
      <c r="WJU5" s="19"/>
      <c r="WJV5" s="19"/>
      <c r="WJW5" s="19"/>
      <c r="WJX5" s="19"/>
      <c r="WJY5" s="19"/>
      <c r="WJZ5" s="19"/>
      <c r="WKA5" s="19"/>
      <c r="WKB5" s="19"/>
      <c r="WKC5" s="19"/>
      <c r="WKD5" s="19"/>
      <c r="WKE5" s="19"/>
      <c r="WKF5" s="19"/>
      <c r="WKG5" s="19"/>
      <c r="WKH5" s="19"/>
      <c r="WKI5" s="19"/>
      <c r="WKJ5" s="19"/>
      <c r="WKK5" s="19"/>
      <c r="WKL5" s="19"/>
      <c r="WKM5" s="19"/>
      <c r="WKN5" s="19"/>
      <c r="WKO5" s="19"/>
      <c r="WKP5" s="19"/>
      <c r="WKQ5" s="19"/>
      <c r="WKR5" s="19"/>
      <c r="WKS5" s="19"/>
      <c r="WKT5" s="19"/>
      <c r="WKU5" s="19"/>
      <c r="WKV5" s="19"/>
      <c r="WKW5" s="19"/>
      <c r="WKX5" s="19"/>
      <c r="WKY5" s="19"/>
      <c r="WKZ5" s="19"/>
      <c r="WLA5" s="19"/>
      <c r="WLB5" s="19"/>
      <c r="WLC5" s="19"/>
      <c r="WLD5" s="19"/>
      <c r="WLE5" s="19"/>
      <c r="WLF5" s="19"/>
      <c r="WLG5" s="19"/>
      <c r="WLH5" s="19"/>
      <c r="WLI5" s="19"/>
      <c r="WLJ5" s="19"/>
      <c r="WLK5" s="19"/>
      <c r="WLL5" s="19"/>
      <c r="WLM5" s="19"/>
      <c r="WLN5" s="19"/>
      <c r="WLO5" s="19"/>
      <c r="WLP5" s="19"/>
      <c r="WLQ5" s="19"/>
      <c r="WLR5" s="19"/>
      <c r="WLS5" s="19"/>
      <c r="WLT5" s="19"/>
      <c r="WLU5" s="19"/>
      <c r="WLV5" s="19"/>
      <c r="WLW5" s="19"/>
      <c r="WLX5" s="19"/>
      <c r="WLY5" s="19"/>
      <c r="WLZ5" s="19"/>
      <c r="WMA5" s="19"/>
      <c r="WMB5" s="19"/>
      <c r="WMC5" s="19"/>
      <c r="WMD5" s="19"/>
      <c r="WME5" s="19"/>
      <c r="WMF5" s="19"/>
      <c r="WMG5" s="19"/>
      <c r="WMH5" s="19"/>
      <c r="WMI5" s="19"/>
      <c r="WMJ5" s="19"/>
      <c r="WMK5" s="19"/>
      <c r="WML5" s="19"/>
      <c r="WMM5" s="19"/>
      <c r="WMN5" s="19"/>
      <c r="WMO5" s="19"/>
      <c r="WMP5" s="19"/>
      <c r="WMQ5" s="19"/>
      <c r="WMR5" s="19"/>
      <c r="WMS5" s="19"/>
      <c r="WMT5" s="19"/>
      <c r="WMU5" s="19"/>
      <c r="WMV5" s="19"/>
      <c r="WMW5" s="19"/>
      <c r="WMX5" s="19"/>
      <c r="WMY5" s="19"/>
      <c r="WMZ5" s="19"/>
      <c r="WNA5" s="19"/>
      <c r="WNB5" s="19"/>
      <c r="WNC5" s="19"/>
      <c r="WND5" s="19"/>
      <c r="WNE5" s="19"/>
      <c r="WNF5" s="19"/>
      <c r="WNG5" s="19"/>
      <c r="WNH5" s="19"/>
      <c r="WNI5" s="19"/>
      <c r="WNJ5" s="19"/>
      <c r="WNK5" s="19"/>
      <c r="WNL5" s="19"/>
      <c r="WNM5" s="19"/>
      <c r="WNN5" s="19"/>
      <c r="WNO5" s="19"/>
      <c r="WNP5" s="19"/>
      <c r="WNQ5" s="19"/>
      <c r="WNR5" s="19"/>
      <c r="WNS5" s="19"/>
      <c r="WNT5" s="19"/>
      <c r="WNU5" s="19"/>
      <c r="WNV5" s="19"/>
      <c r="WNW5" s="19"/>
      <c r="WNX5" s="19"/>
      <c r="WNY5" s="19"/>
      <c r="WNZ5" s="19"/>
      <c r="WOA5" s="19"/>
      <c r="WOB5" s="19"/>
      <c r="WOC5" s="19"/>
      <c r="WOD5" s="19"/>
      <c r="WOE5" s="19"/>
      <c r="WOF5" s="19"/>
      <c r="WOG5" s="19"/>
      <c r="WOH5" s="19"/>
      <c r="WOI5" s="19"/>
      <c r="WOJ5" s="19"/>
      <c r="WOK5" s="19"/>
      <c r="WOL5" s="19"/>
      <c r="WOM5" s="19"/>
      <c r="WON5" s="19"/>
      <c r="WOO5" s="19"/>
      <c r="WOP5" s="19"/>
      <c r="WOQ5" s="19"/>
      <c r="WOR5" s="19"/>
      <c r="WOS5" s="19"/>
      <c r="WOT5" s="19"/>
      <c r="WOU5" s="19"/>
      <c r="WOV5" s="19"/>
      <c r="WOW5" s="19"/>
      <c r="WOX5" s="19"/>
      <c r="WOY5" s="19"/>
      <c r="WOZ5" s="19"/>
      <c r="WPA5" s="19"/>
      <c r="WPB5" s="19"/>
      <c r="WPC5" s="19"/>
      <c r="WPD5" s="19"/>
      <c r="WPE5" s="19"/>
      <c r="WPF5" s="19"/>
      <c r="WPG5" s="19"/>
      <c r="WPH5" s="19"/>
      <c r="WPI5" s="19"/>
      <c r="WPJ5" s="19"/>
      <c r="WPK5" s="19"/>
      <c r="WPL5" s="19"/>
      <c r="WPM5" s="19"/>
      <c r="WPN5" s="19"/>
      <c r="WPO5" s="19"/>
      <c r="WPP5" s="19"/>
      <c r="WPQ5" s="19"/>
      <c r="WPR5" s="19"/>
      <c r="WPS5" s="19"/>
      <c r="WPT5" s="19"/>
      <c r="WPU5" s="19"/>
      <c r="WPV5" s="19"/>
      <c r="WPW5" s="19"/>
      <c r="WPX5" s="19"/>
      <c r="WPY5" s="19"/>
      <c r="WPZ5" s="19"/>
      <c r="WQA5" s="19"/>
      <c r="WQB5" s="19"/>
      <c r="WQC5" s="19"/>
      <c r="WQD5" s="19"/>
      <c r="WQE5" s="19"/>
      <c r="WQF5" s="19"/>
      <c r="WQG5" s="19"/>
      <c r="WQH5" s="19"/>
      <c r="WQI5" s="19"/>
      <c r="WQJ5" s="19"/>
      <c r="WQK5" s="19"/>
      <c r="WQL5" s="19"/>
      <c r="WQM5" s="19"/>
      <c r="WQN5" s="19"/>
      <c r="WQO5" s="19"/>
      <c r="WQP5" s="19"/>
      <c r="WQQ5" s="19"/>
      <c r="WQR5" s="19"/>
      <c r="WQS5" s="19"/>
      <c r="WQT5" s="19"/>
      <c r="WQU5" s="19"/>
      <c r="WQV5" s="19"/>
      <c r="WQW5" s="19"/>
      <c r="WQX5" s="19"/>
      <c r="WQY5" s="19"/>
      <c r="WQZ5" s="19"/>
      <c r="WRA5" s="19"/>
      <c r="WRB5" s="19"/>
      <c r="WRC5" s="19"/>
      <c r="WRD5" s="19"/>
      <c r="WRE5" s="19"/>
      <c r="WRF5" s="19"/>
      <c r="WRG5" s="19"/>
      <c r="WRH5" s="19"/>
      <c r="WRI5" s="19"/>
      <c r="WRJ5" s="19"/>
      <c r="WRK5" s="19"/>
      <c r="WRL5" s="19"/>
      <c r="WRM5" s="19"/>
      <c r="WRN5" s="19"/>
      <c r="WRO5" s="19"/>
      <c r="WRP5" s="19"/>
      <c r="WRQ5" s="19"/>
      <c r="WRR5" s="19"/>
      <c r="WRS5" s="19"/>
      <c r="WRT5" s="19"/>
      <c r="WRU5" s="19"/>
      <c r="WRV5" s="19"/>
      <c r="WRW5" s="19"/>
      <c r="WRX5" s="19"/>
      <c r="WRY5" s="19"/>
      <c r="WRZ5" s="19"/>
      <c r="WSA5" s="19"/>
      <c r="WSB5" s="19"/>
      <c r="WSC5" s="19"/>
      <c r="WSD5" s="19"/>
      <c r="WSE5" s="19"/>
      <c r="WSF5" s="19"/>
      <c r="WSG5" s="19"/>
      <c r="WSH5" s="19"/>
      <c r="WSI5" s="19"/>
      <c r="WSJ5" s="19"/>
      <c r="WSK5" s="19"/>
      <c r="WSL5" s="19"/>
      <c r="WSM5" s="19"/>
      <c r="WSN5" s="19"/>
      <c r="WSO5" s="19"/>
      <c r="WSP5" s="19"/>
      <c r="WSQ5" s="19"/>
      <c r="WSR5" s="19"/>
      <c r="WSS5" s="19"/>
      <c r="WST5" s="19"/>
      <c r="WSU5" s="19"/>
      <c r="WSV5" s="19"/>
      <c r="WSW5" s="19"/>
      <c r="WSX5" s="19"/>
      <c r="WSY5" s="19"/>
      <c r="WSZ5" s="19"/>
      <c r="WTA5" s="19"/>
      <c r="WTB5" s="19"/>
      <c r="WTC5" s="19"/>
      <c r="WTD5" s="19"/>
      <c r="WTE5" s="19"/>
      <c r="WTF5" s="19"/>
      <c r="WTG5" s="19"/>
      <c r="WTH5" s="19"/>
      <c r="WTI5" s="19"/>
      <c r="WTJ5" s="19"/>
      <c r="WTK5" s="19"/>
      <c r="WTL5" s="19"/>
      <c r="WTM5" s="19"/>
      <c r="WTN5" s="19"/>
      <c r="WTO5" s="19"/>
      <c r="WTP5" s="19"/>
      <c r="WTQ5" s="19"/>
      <c r="WTR5" s="19"/>
      <c r="WTS5" s="19"/>
      <c r="WTT5" s="19"/>
      <c r="WTU5" s="19"/>
      <c r="WTV5" s="19"/>
      <c r="WTW5" s="19"/>
      <c r="WTX5" s="19"/>
      <c r="WTY5" s="19"/>
      <c r="WTZ5" s="19"/>
      <c r="WUA5" s="19"/>
      <c r="WUB5" s="19"/>
      <c r="WUC5" s="19"/>
      <c r="WUD5" s="19"/>
      <c r="WUE5" s="19"/>
      <c r="WUF5" s="19"/>
      <c r="WUG5" s="19"/>
      <c r="WUH5" s="19"/>
      <c r="WUI5" s="19"/>
      <c r="WUJ5" s="19"/>
      <c r="WUK5" s="19"/>
      <c r="WUL5" s="19"/>
      <c r="WUM5" s="19"/>
      <c r="WUN5" s="19"/>
      <c r="WUO5" s="19"/>
      <c r="WUP5" s="19"/>
      <c r="WUQ5" s="19"/>
      <c r="WUR5" s="19"/>
      <c r="WUS5" s="19"/>
      <c r="WUT5" s="19"/>
      <c r="WUU5" s="19"/>
      <c r="WUV5" s="19"/>
      <c r="WUW5" s="19"/>
      <c r="WUX5" s="19"/>
      <c r="WUY5" s="19"/>
      <c r="WUZ5" s="19"/>
      <c r="WVA5" s="19"/>
      <c r="WVB5" s="19"/>
      <c r="WVC5" s="19"/>
      <c r="WVD5" s="19"/>
      <c r="WVE5" s="19"/>
      <c r="WVF5" s="19"/>
      <c r="WVG5" s="19"/>
      <c r="WVH5" s="19"/>
      <c r="WVI5" s="19"/>
      <c r="WVJ5" s="19"/>
      <c r="WVK5" s="19"/>
      <c r="WVL5" s="19"/>
      <c r="WVM5" s="19"/>
      <c r="WVN5" s="19"/>
      <c r="WVO5" s="19"/>
      <c r="WVP5" s="19"/>
      <c r="WVQ5" s="19"/>
      <c r="WVR5" s="19"/>
      <c r="WVS5" s="19"/>
      <c r="WVT5" s="19"/>
      <c r="WVU5" s="19"/>
      <c r="WVV5" s="19"/>
      <c r="WVW5" s="19"/>
      <c r="WVX5" s="19"/>
      <c r="WVY5" s="19"/>
      <c r="WVZ5" s="19"/>
      <c r="WWA5" s="19"/>
      <c r="WWB5" s="19"/>
      <c r="WWC5" s="19"/>
      <c r="WWD5" s="19"/>
      <c r="WWE5" s="19"/>
      <c r="WWF5" s="19"/>
      <c r="WWG5" s="19"/>
      <c r="WWH5" s="19"/>
      <c r="WWI5" s="19"/>
      <c r="WWJ5" s="19"/>
      <c r="WWK5" s="19"/>
      <c r="WWL5" s="19"/>
      <c r="WWM5" s="19"/>
      <c r="WWN5" s="19"/>
      <c r="WWO5" s="19"/>
      <c r="WWP5" s="19"/>
      <c r="WWQ5" s="19"/>
      <c r="WWR5" s="19"/>
      <c r="WWS5" s="19"/>
      <c r="WWT5" s="19"/>
      <c r="WWU5" s="19"/>
      <c r="WWV5" s="19"/>
      <c r="WWW5" s="19"/>
      <c r="WWX5" s="19"/>
      <c r="WWY5" s="19"/>
      <c r="WWZ5" s="19"/>
      <c r="WXA5" s="19"/>
      <c r="WXB5" s="19"/>
      <c r="WXC5" s="19"/>
      <c r="WXD5" s="19"/>
      <c r="WXE5" s="19"/>
      <c r="WXF5" s="19"/>
      <c r="WXG5" s="19"/>
      <c r="WXH5" s="19"/>
      <c r="WXI5" s="19"/>
      <c r="WXJ5" s="19"/>
      <c r="WXK5" s="19"/>
      <c r="WXL5" s="19"/>
      <c r="WXM5" s="19"/>
      <c r="WXN5" s="19"/>
      <c r="WXO5" s="19"/>
      <c r="WXP5" s="19"/>
      <c r="WXQ5" s="19"/>
      <c r="WXR5" s="19"/>
      <c r="WXS5" s="19"/>
      <c r="WXT5" s="19"/>
      <c r="WXU5" s="19"/>
      <c r="WXV5" s="19"/>
      <c r="WXW5" s="19"/>
      <c r="WXX5" s="19"/>
      <c r="WXY5" s="19"/>
      <c r="WXZ5" s="19"/>
      <c r="WYA5" s="19"/>
      <c r="WYB5" s="19"/>
      <c r="WYC5" s="19"/>
      <c r="WYD5" s="19"/>
      <c r="WYE5" s="19"/>
      <c r="WYF5" s="19"/>
      <c r="WYG5" s="19"/>
      <c r="WYH5" s="19"/>
      <c r="WYI5" s="19"/>
      <c r="WYJ5" s="19"/>
      <c r="WYK5" s="19"/>
      <c r="WYL5" s="19"/>
      <c r="WYM5" s="19"/>
      <c r="WYN5" s="19"/>
      <c r="WYO5" s="19"/>
      <c r="WYP5" s="19"/>
      <c r="WYQ5" s="19"/>
      <c r="WYR5" s="19"/>
      <c r="WYS5" s="19"/>
      <c r="WYT5" s="19"/>
      <c r="WYU5" s="19"/>
      <c r="WYV5" s="19"/>
      <c r="WYW5" s="19"/>
      <c r="WYX5" s="19"/>
      <c r="WYY5" s="19"/>
      <c r="WYZ5" s="19"/>
      <c r="WZA5" s="19"/>
      <c r="WZB5" s="19"/>
      <c r="WZC5" s="19"/>
      <c r="WZD5" s="19"/>
      <c r="WZE5" s="19"/>
      <c r="WZF5" s="19"/>
      <c r="WZG5" s="19"/>
      <c r="WZH5" s="19"/>
      <c r="WZI5" s="19"/>
      <c r="WZJ5" s="19"/>
      <c r="WZK5" s="19"/>
      <c r="WZL5" s="19"/>
      <c r="WZM5" s="19"/>
      <c r="WZN5" s="19"/>
      <c r="WZO5" s="19"/>
      <c r="WZP5" s="19"/>
      <c r="WZQ5" s="19"/>
      <c r="WZR5" s="19"/>
      <c r="WZS5" s="19"/>
      <c r="WZT5" s="19"/>
      <c r="WZU5" s="19"/>
      <c r="WZV5" s="19"/>
      <c r="WZW5" s="19"/>
      <c r="WZX5" s="19"/>
      <c r="WZY5" s="19"/>
      <c r="WZZ5" s="19"/>
      <c r="XAA5" s="19"/>
      <c r="XAB5" s="19"/>
      <c r="XAC5" s="19"/>
      <c r="XAD5" s="19"/>
      <c r="XAE5" s="19"/>
      <c r="XAF5" s="19"/>
      <c r="XAG5" s="19"/>
      <c r="XAH5" s="19"/>
      <c r="XAI5" s="19"/>
      <c r="XAJ5" s="19"/>
      <c r="XAK5" s="19"/>
      <c r="XAL5" s="19"/>
      <c r="XAM5" s="19"/>
      <c r="XAN5" s="19"/>
      <c r="XAO5" s="19"/>
      <c r="XAP5" s="19"/>
      <c r="XAQ5" s="19"/>
      <c r="XAR5" s="19"/>
      <c r="XAS5" s="19"/>
      <c r="XAT5" s="19"/>
      <c r="XAU5" s="19"/>
      <c r="XAV5" s="19"/>
      <c r="XAW5" s="19"/>
      <c r="XAX5" s="19"/>
      <c r="XAY5" s="19"/>
      <c r="XAZ5" s="19"/>
      <c r="XBA5" s="19"/>
      <c r="XBB5" s="19"/>
      <c r="XBC5" s="19"/>
      <c r="XBD5" s="19"/>
      <c r="XBE5" s="19"/>
      <c r="XBF5" s="19"/>
      <c r="XBG5" s="19"/>
      <c r="XBH5" s="19"/>
      <c r="XBI5" s="19"/>
      <c r="XBJ5" s="19"/>
      <c r="XBK5" s="19"/>
      <c r="XBL5" s="19"/>
      <c r="XBM5" s="19"/>
      <c r="XBN5" s="19"/>
      <c r="XBO5" s="19"/>
      <c r="XBP5" s="19"/>
      <c r="XBQ5" s="19"/>
      <c r="XBR5" s="19"/>
      <c r="XBS5" s="19"/>
      <c r="XBT5" s="19"/>
      <c r="XBU5" s="19"/>
      <c r="XBV5" s="19"/>
      <c r="XBW5" s="19"/>
      <c r="XBX5" s="19"/>
      <c r="XBY5" s="19"/>
      <c r="XBZ5" s="19"/>
      <c r="XCA5" s="19"/>
      <c r="XCB5" s="19"/>
      <c r="XCC5" s="19"/>
      <c r="XCD5" s="19"/>
      <c r="XCE5" s="19"/>
      <c r="XCF5" s="19"/>
      <c r="XCG5" s="19"/>
      <c r="XCH5" s="19"/>
      <c r="XCI5" s="19"/>
      <c r="XCJ5" s="19"/>
      <c r="XCK5" s="19"/>
      <c r="XCL5" s="19"/>
      <c r="XCM5" s="19"/>
      <c r="XCN5" s="19"/>
      <c r="XCO5" s="19"/>
      <c r="XCP5" s="19"/>
      <c r="XCQ5" s="19"/>
      <c r="XCR5" s="19"/>
      <c r="XCS5" s="19"/>
      <c r="XCT5" s="19"/>
      <c r="XCU5" s="19"/>
      <c r="XCV5" s="19"/>
      <c r="XCW5" s="19"/>
      <c r="XCX5" s="19"/>
      <c r="XCY5" s="19"/>
      <c r="XCZ5" s="19"/>
      <c r="XDA5" s="19"/>
      <c r="XDB5" s="19"/>
      <c r="XDC5" s="19"/>
      <c r="XDD5" s="19"/>
      <c r="XDE5" s="19"/>
      <c r="XDF5" s="19"/>
      <c r="XDG5" s="19"/>
      <c r="XDH5" s="19"/>
      <c r="XDI5" s="19"/>
      <c r="XDJ5" s="19"/>
      <c r="XDK5" s="19"/>
      <c r="XDL5" s="19"/>
      <c r="XDM5" s="19"/>
      <c r="XDN5" s="19"/>
      <c r="XDO5" s="19"/>
      <c r="XDP5" s="19"/>
      <c r="XDQ5" s="19"/>
      <c r="XDR5" s="19"/>
      <c r="XDS5" s="19"/>
      <c r="XDT5" s="19"/>
      <c r="XDU5" s="19"/>
      <c r="XDV5" s="19"/>
      <c r="XDW5" s="19"/>
      <c r="XDX5" s="19"/>
      <c r="XDY5" s="19"/>
    </row>
    <row r="6" s="4" customFormat="1" ht="24.95" customHeight="1" spans="1:5">
      <c r="A6" s="24" t="s">
        <v>708</v>
      </c>
      <c r="B6" s="24" t="s">
        <v>636</v>
      </c>
      <c r="C6" s="25" t="s">
        <v>709</v>
      </c>
      <c r="D6" s="26">
        <v>4.75505</v>
      </c>
      <c r="E6" s="27"/>
    </row>
    <row r="7" s="4" customFormat="1" ht="24.95" customHeight="1" spans="1:5">
      <c r="A7" s="28" t="s">
        <v>635</v>
      </c>
      <c r="B7" s="28" t="s">
        <v>636</v>
      </c>
      <c r="C7" s="29" t="s">
        <v>1821</v>
      </c>
      <c r="D7" s="30">
        <v>3.64858</v>
      </c>
      <c r="E7" s="31"/>
    </row>
    <row r="8" s="4" customFormat="1" ht="24.95" customHeight="1" spans="1:5">
      <c r="A8" s="28" t="s">
        <v>713</v>
      </c>
      <c r="B8" s="28" t="s">
        <v>619</v>
      </c>
      <c r="C8" s="29" t="s">
        <v>1822</v>
      </c>
      <c r="D8" s="30">
        <v>120</v>
      </c>
      <c r="E8" s="31"/>
    </row>
    <row r="9" s="4" customFormat="1" ht="24.95" customHeight="1" spans="1:5">
      <c r="A9" s="28" t="s">
        <v>626</v>
      </c>
      <c r="B9" s="28" t="s">
        <v>619</v>
      </c>
      <c r="C9" s="29" t="s">
        <v>1823</v>
      </c>
      <c r="D9" s="30">
        <v>26.76</v>
      </c>
      <c r="E9" s="31"/>
    </row>
    <row r="10" s="4" customFormat="1" ht="24.95" customHeight="1" spans="1:5">
      <c r="A10" s="28" t="s">
        <v>626</v>
      </c>
      <c r="B10" s="28" t="s">
        <v>619</v>
      </c>
      <c r="C10" s="29" t="s">
        <v>1824</v>
      </c>
      <c r="D10" s="30">
        <v>60</v>
      </c>
      <c r="E10" s="31"/>
    </row>
    <row r="11" s="4" customFormat="1" ht="24.95" customHeight="1" spans="1:5">
      <c r="A11" s="28" t="s">
        <v>626</v>
      </c>
      <c r="B11" s="28" t="s">
        <v>619</v>
      </c>
      <c r="C11" s="29" t="s">
        <v>1825</v>
      </c>
      <c r="D11" s="30">
        <v>7.32</v>
      </c>
      <c r="E11" s="31"/>
    </row>
    <row r="12" s="4" customFormat="1" ht="24.95" customHeight="1" spans="1:5">
      <c r="A12" s="28" t="s">
        <v>1365</v>
      </c>
      <c r="B12" s="28" t="s">
        <v>619</v>
      </c>
      <c r="C12" s="29" t="s">
        <v>1826</v>
      </c>
      <c r="D12" s="30">
        <v>6</v>
      </c>
      <c r="E12" s="31"/>
    </row>
    <row r="13" s="4" customFormat="1" ht="24.95" customHeight="1" spans="1:5">
      <c r="A13" s="28" t="s">
        <v>1365</v>
      </c>
      <c r="B13" s="28" t="s">
        <v>619</v>
      </c>
      <c r="C13" s="29" t="s">
        <v>1825</v>
      </c>
      <c r="D13" s="30">
        <v>3.49</v>
      </c>
      <c r="E13" s="31"/>
    </row>
    <row r="14" s="4" customFormat="1" ht="24.95" customHeight="1" spans="1:5">
      <c r="A14" s="28" t="s">
        <v>1365</v>
      </c>
      <c r="B14" s="28" t="s">
        <v>619</v>
      </c>
      <c r="C14" s="29" t="s">
        <v>1823</v>
      </c>
      <c r="D14" s="30">
        <v>25.36</v>
      </c>
      <c r="E14" s="31"/>
    </row>
    <row r="15" s="4" customFormat="1" ht="24.95" customHeight="1" spans="1:5">
      <c r="A15" s="28" t="s">
        <v>1371</v>
      </c>
      <c r="B15" s="28" t="s">
        <v>619</v>
      </c>
      <c r="C15" s="29" t="s">
        <v>1827</v>
      </c>
      <c r="D15" s="30">
        <v>3.45</v>
      </c>
      <c r="E15" s="31"/>
    </row>
    <row r="16" s="4" customFormat="1" ht="24.95" customHeight="1" spans="1:5">
      <c r="A16" s="28" t="s">
        <v>1371</v>
      </c>
      <c r="B16" s="28" t="s">
        <v>619</v>
      </c>
      <c r="C16" s="29" t="s">
        <v>1828</v>
      </c>
      <c r="D16" s="30">
        <v>3.0825</v>
      </c>
      <c r="E16" s="31"/>
    </row>
    <row r="17" s="4" customFormat="1" ht="24.95" customHeight="1" spans="1:5">
      <c r="A17" s="28" t="s">
        <v>1371</v>
      </c>
      <c r="B17" s="28" t="s">
        <v>619</v>
      </c>
      <c r="C17" s="29" t="s">
        <v>1826</v>
      </c>
      <c r="D17" s="30">
        <v>3</v>
      </c>
      <c r="E17" s="31"/>
    </row>
    <row r="18" s="4" customFormat="1" ht="24.95" customHeight="1" spans="1:5">
      <c r="A18" s="28" t="s">
        <v>1371</v>
      </c>
      <c r="B18" s="28" t="s">
        <v>619</v>
      </c>
      <c r="C18" s="29" t="s">
        <v>1826</v>
      </c>
      <c r="D18" s="30">
        <v>12</v>
      </c>
      <c r="E18" s="31"/>
    </row>
    <row r="19" s="4" customFormat="1" ht="24.95" customHeight="1" spans="1:5">
      <c r="A19" s="28" t="s">
        <v>1371</v>
      </c>
      <c r="B19" s="28" t="s">
        <v>619</v>
      </c>
      <c r="C19" s="29" t="s">
        <v>1825</v>
      </c>
      <c r="D19" s="30">
        <v>5.0401</v>
      </c>
      <c r="E19" s="31"/>
    </row>
    <row r="20" s="4" customFormat="1" ht="24.95" customHeight="1" spans="1:5">
      <c r="A20" s="28" t="s">
        <v>1371</v>
      </c>
      <c r="B20" s="28" t="s">
        <v>619</v>
      </c>
      <c r="C20" s="29" t="s">
        <v>1823</v>
      </c>
      <c r="D20" s="30">
        <v>77.34</v>
      </c>
      <c r="E20" s="31"/>
    </row>
    <row r="21" s="4" customFormat="1" ht="24.95" customHeight="1" spans="1:5">
      <c r="A21" s="28" t="s">
        <v>1371</v>
      </c>
      <c r="B21" s="28" t="s">
        <v>619</v>
      </c>
      <c r="C21" s="29" t="s">
        <v>1829</v>
      </c>
      <c r="D21" s="30">
        <v>5</v>
      </c>
      <c r="E21" s="31"/>
    </row>
    <row r="22" s="4" customFormat="1" ht="24.95" customHeight="1" spans="1:5">
      <c r="A22" s="28" t="s">
        <v>1551</v>
      </c>
      <c r="B22" s="28" t="s">
        <v>619</v>
      </c>
      <c r="C22" s="29" t="s">
        <v>1830</v>
      </c>
      <c r="D22" s="30">
        <v>10</v>
      </c>
      <c r="E22" s="31"/>
    </row>
    <row r="23" s="4" customFormat="1" ht="24.95" customHeight="1" spans="1:5">
      <c r="A23" s="28" t="s">
        <v>1551</v>
      </c>
      <c r="B23" s="28" t="s">
        <v>619</v>
      </c>
      <c r="C23" s="29" t="s">
        <v>1828</v>
      </c>
      <c r="D23" s="30">
        <v>4.91</v>
      </c>
      <c r="E23" s="31"/>
    </row>
    <row r="24" s="4" customFormat="1" ht="24.95" customHeight="1" spans="1:5">
      <c r="A24" s="28" t="s">
        <v>1551</v>
      </c>
      <c r="B24" s="28" t="s">
        <v>619</v>
      </c>
      <c r="C24" s="29" t="s">
        <v>1823</v>
      </c>
      <c r="D24" s="30">
        <v>28.97</v>
      </c>
      <c r="E24" s="31"/>
    </row>
    <row r="25" s="4" customFormat="1" ht="24.95" customHeight="1" spans="1:5">
      <c r="A25" s="28" t="s">
        <v>1482</v>
      </c>
      <c r="B25" s="28" t="s">
        <v>619</v>
      </c>
      <c r="C25" s="29" t="s">
        <v>1831</v>
      </c>
      <c r="D25" s="30">
        <v>45</v>
      </c>
      <c r="E25" s="31"/>
    </row>
    <row r="26" s="4" customFormat="1" ht="24.95" customHeight="1" spans="1:5">
      <c r="A26" s="28" t="s">
        <v>1482</v>
      </c>
      <c r="B26" s="28" t="s">
        <v>619</v>
      </c>
      <c r="C26" s="29" t="s">
        <v>1823</v>
      </c>
      <c r="D26" s="30">
        <v>25.88</v>
      </c>
      <c r="E26" s="31"/>
    </row>
    <row r="27" s="4" customFormat="1" ht="24.95" customHeight="1" spans="1:5">
      <c r="A27" s="28" t="s">
        <v>1376</v>
      </c>
      <c r="B27" s="28" t="s">
        <v>619</v>
      </c>
      <c r="C27" s="29" t="s">
        <v>1832</v>
      </c>
      <c r="D27" s="30">
        <v>0.34</v>
      </c>
      <c r="E27" s="31"/>
    </row>
    <row r="28" s="4" customFormat="1" ht="24.95" customHeight="1" spans="1:5">
      <c r="A28" s="28" t="s">
        <v>1376</v>
      </c>
      <c r="B28" s="28" t="s">
        <v>619</v>
      </c>
      <c r="C28" s="29" t="s">
        <v>1826</v>
      </c>
      <c r="D28" s="30">
        <v>10</v>
      </c>
      <c r="E28" s="31"/>
    </row>
    <row r="29" s="4" customFormat="1" ht="24.95" customHeight="1" spans="1:5">
      <c r="A29" s="28" t="s">
        <v>1552</v>
      </c>
      <c r="B29" s="28" t="s">
        <v>619</v>
      </c>
      <c r="C29" s="29" t="s">
        <v>1825</v>
      </c>
      <c r="D29" s="30">
        <v>3.27214</v>
      </c>
      <c r="E29" s="31"/>
    </row>
    <row r="30" s="4" customFormat="1" ht="24.95" customHeight="1" spans="1:5">
      <c r="A30" s="28" t="s">
        <v>1552</v>
      </c>
      <c r="B30" s="28" t="s">
        <v>619</v>
      </c>
      <c r="C30" s="29" t="s">
        <v>1828</v>
      </c>
      <c r="D30" s="30">
        <v>2.92635</v>
      </c>
      <c r="E30" s="31"/>
    </row>
    <row r="31" s="4" customFormat="1" ht="24.95" customHeight="1" spans="1:5">
      <c r="A31" s="28" t="s">
        <v>1552</v>
      </c>
      <c r="B31" s="28" t="s">
        <v>619</v>
      </c>
      <c r="C31" s="29" t="s">
        <v>1823</v>
      </c>
      <c r="D31" s="30">
        <v>37.9</v>
      </c>
      <c r="E31" s="31"/>
    </row>
    <row r="32" s="4" customFormat="1" ht="24.95" customHeight="1" spans="1:5">
      <c r="A32" s="28" t="s">
        <v>864</v>
      </c>
      <c r="B32" s="28" t="s">
        <v>632</v>
      </c>
      <c r="C32" s="29" t="s">
        <v>870</v>
      </c>
      <c r="D32" s="30">
        <v>14</v>
      </c>
      <c r="E32" s="31"/>
    </row>
    <row r="33" s="4" customFormat="1" ht="24" spans="1:5">
      <c r="A33" s="28" t="s">
        <v>696</v>
      </c>
      <c r="B33" s="28" t="s">
        <v>632</v>
      </c>
      <c r="C33" s="29" t="s">
        <v>1833</v>
      </c>
      <c r="D33" s="30">
        <v>0.844283</v>
      </c>
      <c r="E33" s="31"/>
    </row>
    <row r="34" s="4" customFormat="1" ht="24.95" customHeight="1" spans="1:5">
      <c r="A34" s="28" t="s">
        <v>696</v>
      </c>
      <c r="B34" s="28" t="s">
        <v>632</v>
      </c>
      <c r="C34" s="29" t="s">
        <v>1834</v>
      </c>
      <c r="D34" s="30">
        <v>6.999863</v>
      </c>
      <c r="E34" s="31"/>
    </row>
    <row r="35" s="4" customFormat="1" ht="24.95" customHeight="1" spans="1:5">
      <c r="A35" s="28" t="s">
        <v>696</v>
      </c>
      <c r="B35" s="28" t="s">
        <v>632</v>
      </c>
      <c r="C35" s="29" t="s">
        <v>699</v>
      </c>
      <c r="D35" s="30">
        <v>11</v>
      </c>
      <c r="E35" s="31"/>
    </row>
    <row r="36" s="4" customFormat="1" ht="24.95" customHeight="1" spans="1:5">
      <c r="A36" s="28" t="s">
        <v>696</v>
      </c>
      <c r="B36" s="28" t="s">
        <v>632</v>
      </c>
      <c r="C36" s="29" t="s">
        <v>1834</v>
      </c>
      <c r="D36" s="30">
        <v>211.865124</v>
      </c>
      <c r="E36" s="31"/>
    </row>
    <row r="37" s="4" customFormat="1" ht="24.95" customHeight="1" spans="1:5">
      <c r="A37" s="28" t="s">
        <v>696</v>
      </c>
      <c r="B37" s="28" t="s">
        <v>632</v>
      </c>
      <c r="C37" s="29" t="s">
        <v>1835</v>
      </c>
      <c r="D37" s="30">
        <v>16</v>
      </c>
      <c r="E37" s="31"/>
    </row>
    <row r="38" s="4" customFormat="1" ht="24.95" customHeight="1" spans="1:5">
      <c r="A38" s="28" t="s">
        <v>696</v>
      </c>
      <c r="B38" s="28" t="s">
        <v>632</v>
      </c>
      <c r="C38" s="29" t="s">
        <v>1836</v>
      </c>
      <c r="D38" s="30">
        <v>0.00192</v>
      </c>
      <c r="E38" s="31"/>
    </row>
    <row r="39" s="4" customFormat="1" ht="24.95" customHeight="1" spans="1:5">
      <c r="A39" s="28" t="s">
        <v>696</v>
      </c>
      <c r="B39" s="28" t="s">
        <v>632</v>
      </c>
      <c r="C39" s="29" t="s">
        <v>1837</v>
      </c>
      <c r="D39" s="30">
        <v>6.859816</v>
      </c>
      <c r="E39" s="31"/>
    </row>
    <row r="40" s="4" customFormat="1" ht="24.95" customHeight="1" spans="1:5">
      <c r="A40" s="28" t="s">
        <v>1838</v>
      </c>
      <c r="B40" s="28" t="s">
        <v>632</v>
      </c>
      <c r="C40" s="29" t="s">
        <v>1839</v>
      </c>
      <c r="D40" s="30">
        <v>4.5564</v>
      </c>
      <c r="E40" s="31"/>
    </row>
    <row r="41" s="4" customFormat="1" ht="24.95" customHeight="1" spans="1:5">
      <c r="A41" s="28" t="s">
        <v>759</v>
      </c>
      <c r="B41" s="28" t="s">
        <v>632</v>
      </c>
      <c r="C41" s="29" t="s">
        <v>1840</v>
      </c>
      <c r="D41" s="30">
        <v>24.5101</v>
      </c>
      <c r="E41" s="31"/>
    </row>
    <row r="42" s="4" customFormat="1" ht="24.95" customHeight="1" spans="1:5">
      <c r="A42" s="28" t="s">
        <v>759</v>
      </c>
      <c r="B42" s="28" t="s">
        <v>632</v>
      </c>
      <c r="C42" s="29" t="s">
        <v>1841</v>
      </c>
      <c r="D42" s="30">
        <v>3</v>
      </c>
      <c r="E42" s="31"/>
    </row>
    <row r="43" s="4" customFormat="1" ht="24.95" customHeight="1" spans="1:5">
      <c r="A43" s="28" t="s">
        <v>759</v>
      </c>
      <c r="B43" s="28" t="s">
        <v>632</v>
      </c>
      <c r="C43" s="29" t="s">
        <v>1842</v>
      </c>
      <c r="D43" s="30">
        <v>10</v>
      </c>
      <c r="E43" s="31"/>
    </row>
    <row r="44" s="4" customFormat="1" ht="24.95" customHeight="1" spans="1:5">
      <c r="A44" s="28" t="s">
        <v>759</v>
      </c>
      <c r="B44" s="28" t="s">
        <v>632</v>
      </c>
      <c r="C44" s="29" t="s">
        <v>1843</v>
      </c>
      <c r="D44" s="30">
        <v>4</v>
      </c>
      <c r="E44" s="31"/>
    </row>
    <row r="45" s="4" customFormat="1" ht="24.95" customHeight="1" spans="1:5">
      <c r="A45" s="28" t="s">
        <v>759</v>
      </c>
      <c r="B45" s="28" t="s">
        <v>632</v>
      </c>
      <c r="C45" s="29" t="s">
        <v>1844</v>
      </c>
      <c r="D45" s="30">
        <v>3</v>
      </c>
      <c r="E45" s="31"/>
    </row>
    <row r="46" s="4" customFormat="1" ht="24.95" customHeight="1" spans="1:5">
      <c r="A46" s="28" t="s">
        <v>759</v>
      </c>
      <c r="B46" s="28" t="s">
        <v>632</v>
      </c>
      <c r="C46" s="29" t="s">
        <v>1840</v>
      </c>
      <c r="D46" s="30">
        <v>204</v>
      </c>
      <c r="E46" s="31"/>
    </row>
    <row r="47" s="4" customFormat="1" ht="24.95" customHeight="1" spans="1:5">
      <c r="A47" s="28" t="s">
        <v>784</v>
      </c>
      <c r="B47" s="28" t="s">
        <v>632</v>
      </c>
      <c r="C47" s="29" t="s">
        <v>1845</v>
      </c>
      <c r="D47" s="30">
        <v>25</v>
      </c>
      <c r="E47" s="31"/>
    </row>
    <row r="48" s="4" customFormat="1" ht="24.95" customHeight="1" spans="1:5">
      <c r="A48" s="28" t="s">
        <v>784</v>
      </c>
      <c r="B48" s="28" t="s">
        <v>632</v>
      </c>
      <c r="C48" s="29" t="s">
        <v>1846</v>
      </c>
      <c r="D48" s="30">
        <v>1</v>
      </c>
      <c r="E48" s="31"/>
    </row>
    <row r="49" s="4" customFormat="1" ht="24.95" customHeight="1" spans="1:5">
      <c r="A49" s="28" t="s">
        <v>784</v>
      </c>
      <c r="B49" s="28" t="s">
        <v>632</v>
      </c>
      <c r="C49" s="29" t="s">
        <v>1847</v>
      </c>
      <c r="D49" s="30">
        <v>0.00324</v>
      </c>
      <c r="E49" s="31"/>
    </row>
    <row r="50" s="4" customFormat="1" ht="24.95" customHeight="1" spans="1:5">
      <c r="A50" s="28" t="s">
        <v>784</v>
      </c>
      <c r="B50" s="28" t="s">
        <v>632</v>
      </c>
      <c r="C50" s="29" t="s">
        <v>1845</v>
      </c>
      <c r="D50" s="30">
        <v>3</v>
      </c>
      <c r="E50" s="31"/>
    </row>
    <row r="51" s="4" customFormat="1" ht="24.95" customHeight="1" spans="1:5">
      <c r="A51" s="28" t="s">
        <v>784</v>
      </c>
      <c r="B51" s="28" t="s">
        <v>632</v>
      </c>
      <c r="C51" s="29" t="s">
        <v>1848</v>
      </c>
      <c r="D51" s="30">
        <v>1.64</v>
      </c>
      <c r="E51" s="31"/>
    </row>
    <row r="52" s="4" customFormat="1" ht="24.95" customHeight="1" spans="1:5">
      <c r="A52" s="28" t="s">
        <v>784</v>
      </c>
      <c r="B52" s="28" t="s">
        <v>632</v>
      </c>
      <c r="C52" s="29" t="s">
        <v>1849</v>
      </c>
      <c r="D52" s="30">
        <v>12.1</v>
      </c>
      <c r="E52" s="31"/>
    </row>
    <row r="53" s="4" customFormat="1" ht="24.95" customHeight="1" spans="1:5">
      <c r="A53" s="28" t="s">
        <v>784</v>
      </c>
      <c r="B53" s="28" t="s">
        <v>632</v>
      </c>
      <c r="C53" s="29" t="s">
        <v>1850</v>
      </c>
      <c r="D53" s="30">
        <v>7</v>
      </c>
      <c r="E53" s="31"/>
    </row>
    <row r="54" s="4" customFormat="1" ht="24.95" customHeight="1" spans="1:5">
      <c r="A54" s="28" t="s">
        <v>784</v>
      </c>
      <c r="B54" s="28" t="s">
        <v>632</v>
      </c>
      <c r="C54" s="29" t="s">
        <v>1851</v>
      </c>
      <c r="D54" s="30">
        <v>0.0048</v>
      </c>
      <c r="E54" s="31"/>
    </row>
    <row r="55" s="4" customFormat="1" ht="24.95" customHeight="1" spans="1:5">
      <c r="A55" s="28" t="s">
        <v>708</v>
      </c>
      <c r="B55" s="28" t="s">
        <v>632</v>
      </c>
      <c r="C55" s="29" t="s">
        <v>1852</v>
      </c>
      <c r="D55" s="30">
        <v>3</v>
      </c>
      <c r="E55" s="31"/>
    </row>
    <row r="56" s="4" customFormat="1" ht="24.95" customHeight="1" spans="1:5">
      <c r="A56" s="28" t="s">
        <v>727</v>
      </c>
      <c r="B56" s="28" t="s">
        <v>632</v>
      </c>
      <c r="C56" s="29" t="s">
        <v>1853</v>
      </c>
      <c r="D56" s="30">
        <v>15.78</v>
      </c>
      <c r="E56" s="31"/>
    </row>
    <row r="57" s="4" customFormat="1" ht="24.95" customHeight="1" spans="1:5">
      <c r="A57" s="28" t="s">
        <v>727</v>
      </c>
      <c r="B57" s="28" t="s">
        <v>632</v>
      </c>
      <c r="C57" s="29" t="s">
        <v>1854</v>
      </c>
      <c r="D57" s="30">
        <v>2.1366</v>
      </c>
      <c r="E57" s="31"/>
    </row>
    <row r="58" s="4" customFormat="1" ht="24.95" customHeight="1" spans="1:5">
      <c r="A58" s="28" t="s">
        <v>727</v>
      </c>
      <c r="B58" s="28" t="s">
        <v>632</v>
      </c>
      <c r="C58" s="29" t="s">
        <v>1855</v>
      </c>
      <c r="D58" s="30">
        <v>14.26002</v>
      </c>
      <c r="E58" s="31"/>
    </row>
    <row r="59" s="4" customFormat="1" ht="24.95" customHeight="1" spans="1:5">
      <c r="A59" s="28" t="s">
        <v>727</v>
      </c>
      <c r="B59" s="28" t="s">
        <v>632</v>
      </c>
      <c r="C59" s="29" t="s">
        <v>1856</v>
      </c>
      <c r="D59" s="30">
        <v>0.84</v>
      </c>
      <c r="E59" s="31"/>
    </row>
    <row r="60" s="4" customFormat="1" ht="24.95" customHeight="1" spans="1:5">
      <c r="A60" s="28" t="s">
        <v>727</v>
      </c>
      <c r="B60" s="28" t="s">
        <v>632</v>
      </c>
      <c r="C60" s="29" t="s">
        <v>1857</v>
      </c>
      <c r="D60" s="30">
        <v>30.02</v>
      </c>
      <c r="E60" s="31"/>
    </row>
    <row r="61" s="4" customFormat="1" ht="24.95" customHeight="1" spans="1:5">
      <c r="A61" s="28" t="s">
        <v>727</v>
      </c>
      <c r="B61" s="28" t="s">
        <v>632</v>
      </c>
      <c r="C61" s="29" t="s">
        <v>1858</v>
      </c>
      <c r="D61" s="30">
        <v>16.562</v>
      </c>
      <c r="E61" s="31"/>
    </row>
    <row r="62" s="4" customFormat="1" ht="24.95" customHeight="1" spans="1:5">
      <c r="A62" s="28" t="s">
        <v>727</v>
      </c>
      <c r="B62" s="28" t="s">
        <v>632</v>
      </c>
      <c r="C62" s="29" t="s">
        <v>1859</v>
      </c>
      <c r="D62" s="30">
        <v>6.21</v>
      </c>
      <c r="E62" s="31"/>
    </row>
    <row r="63" s="4" customFormat="1" ht="24.95" customHeight="1" spans="1:5">
      <c r="A63" s="28" t="s">
        <v>761</v>
      </c>
      <c r="B63" s="28" t="s">
        <v>1860</v>
      </c>
      <c r="C63" s="29" t="s">
        <v>1861</v>
      </c>
      <c r="D63" s="30">
        <v>635.889</v>
      </c>
      <c r="E63" s="31"/>
    </row>
    <row r="64" s="4" customFormat="1" ht="24.95" customHeight="1" spans="1:5">
      <c r="A64" s="28" t="s">
        <v>761</v>
      </c>
      <c r="B64" s="28" t="s">
        <v>1860</v>
      </c>
      <c r="C64" s="29" t="s">
        <v>1862</v>
      </c>
      <c r="D64" s="30">
        <v>7.56</v>
      </c>
      <c r="E64" s="31"/>
    </row>
    <row r="65" s="4" customFormat="1" ht="24.95" customHeight="1" spans="1:5">
      <c r="A65" s="28" t="s">
        <v>761</v>
      </c>
      <c r="B65" s="28" t="s">
        <v>1860</v>
      </c>
      <c r="C65" s="29" t="s">
        <v>1863</v>
      </c>
      <c r="D65" s="30">
        <v>3.0736</v>
      </c>
      <c r="E65" s="31"/>
    </row>
    <row r="66" s="4" customFormat="1" ht="24.95" customHeight="1" spans="1:5">
      <c r="A66" s="28" t="s">
        <v>761</v>
      </c>
      <c r="B66" s="28" t="s">
        <v>1860</v>
      </c>
      <c r="C66" s="29" t="s">
        <v>1864</v>
      </c>
      <c r="D66" s="30">
        <v>300</v>
      </c>
      <c r="E66" s="31"/>
    </row>
    <row r="67" s="4" customFormat="1" ht="24.95" customHeight="1" spans="1:5">
      <c r="A67" s="28" t="s">
        <v>761</v>
      </c>
      <c r="B67" s="28" t="s">
        <v>1860</v>
      </c>
      <c r="C67" s="29" t="s">
        <v>1865</v>
      </c>
      <c r="D67" s="30">
        <v>26.4</v>
      </c>
      <c r="E67" s="31"/>
    </row>
    <row r="68" s="4" customFormat="1" ht="24.95" customHeight="1" spans="1:5">
      <c r="A68" s="28" t="s">
        <v>1866</v>
      </c>
      <c r="B68" s="28" t="s">
        <v>1860</v>
      </c>
      <c r="C68" s="29" t="s">
        <v>1861</v>
      </c>
      <c r="D68" s="30">
        <v>6.431142</v>
      </c>
      <c r="E68" s="31"/>
    </row>
    <row r="69" s="4" customFormat="1" ht="24.95" customHeight="1" spans="1:5">
      <c r="A69" s="28" t="s">
        <v>1867</v>
      </c>
      <c r="B69" s="28" t="s">
        <v>1860</v>
      </c>
      <c r="C69" s="29" t="s">
        <v>1861</v>
      </c>
      <c r="D69" s="30">
        <v>38</v>
      </c>
      <c r="E69" s="31"/>
    </row>
    <row r="70" s="4" customFormat="1" ht="24.95" customHeight="1" spans="1:5">
      <c r="A70" s="28" t="s">
        <v>686</v>
      </c>
      <c r="B70" s="28" t="s">
        <v>595</v>
      </c>
      <c r="C70" s="29" t="s">
        <v>1423</v>
      </c>
      <c r="D70" s="30">
        <v>1.095874</v>
      </c>
      <c r="E70" s="31"/>
    </row>
    <row r="71" s="4" customFormat="1" ht="24.95" customHeight="1" spans="1:5">
      <c r="A71" s="28" t="s">
        <v>916</v>
      </c>
      <c r="B71" s="28" t="s">
        <v>595</v>
      </c>
      <c r="C71" s="29" t="s">
        <v>1868</v>
      </c>
      <c r="D71" s="30">
        <v>357.6</v>
      </c>
      <c r="E71" s="31"/>
    </row>
    <row r="72" s="4" customFormat="1" ht="24.95" customHeight="1" spans="1:5">
      <c r="A72" s="28" t="s">
        <v>722</v>
      </c>
      <c r="B72" s="28" t="s">
        <v>580</v>
      </c>
      <c r="C72" s="29" t="s">
        <v>1869</v>
      </c>
      <c r="D72" s="33">
        <v>7</v>
      </c>
      <c r="E72" s="31"/>
    </row>
    <row r="73" s="4" customFormat="1" ht="24.95" customHeight="1" spans="1:5">
      <c r="A73" s="28" t="s">
        <v>722</v>
      </c>
      <c r="B73" s="28" t="s">
        <v>580</v>
      </c>
      <c r="C73" s="29" t="s">
        <v>1870</v>
      </c>
      <c r="D73" s="30">
        <v>0.6</v>
      </c>
      <c r="E73" s="31"/>
    </row>
    <row r="74" s="4" customFormat="1" ht="24.95" customHeight="1" spans="1:5">
      <c r="A74" s="28" t="s">
        <v>1871</v>
      </c>
      <c r="B74" s="28" t="s">
        <v>580</v>
      </c>
      <c r="C74" s="29" t="s">
        <v>1872</v>
      </c>
      <c r="D74" s="33">
        <v>35</v>
      </c>
      <c r="E74" s="31"/>
    </row>
    <row r="75" s="4" customFormat="1" ht="24.95" customHeight="1" spans="1:5">
      <c r="A75" s="28" t="s">
        <v>713</v>
      </c>
      <c r="B75" s="28" t="s">
        <v>580</v>
      </c>
      <c r="C75" s="29" t="s">
        <v>1873</v>
      </c>
      <c r="D75" s="33">
        <v>3</v>
      </c>
      <c r="E75" s="31"/>
    </row>
    <row r="76" s="4" customFormat="1" ht="24.95" customHeight="1" spans="1:5">
      <c r="A76" s="28" t="s">
        <v>713</v>
      </c>
      <c r="B76" s="28" t="s">
        <v>580</v>
      </c>
      <c r="C76" s="29" t="s">
        <v>1874</v>
      </c>
      <c r="D76" s="33">
        <v>3</v>
      </c>
      <c r="E76" s="31"/>
    </row>
    <row r="77" s="4" customFormat="1" ht="24.95" customHeight="1" spans="1:5">
      <c r="A77" s="28" t="s">
        <v>713</v>
      </c>
      <c r="B77" s="28" t="s">
        <v>580</v>
      </c>
      <c r="C77" s="29" t="s">
        <v>1874</v>
      </c>
      <c r="D77" s="33">
        <v>34.2002</v>
      </c>
      <c r="E77" s="31"/>
    </row>
    <row r="78" s="4" customFormat="1" ht="24.95" customHeight="1" spans="1:5">
      <c r="A78" s="28" t="s">
        <v>719</v>
      </c>
      <c r="B78" s="28" t="s">
        <v>580</v>
      </c>
      <c r="C78" s="29" t="s">
        <v>1875</v>
      </c>
      <c r="D78" s="33">
        <v>13.68835</v>
      </c>
      <c r="E78" s="31"/>
    </row>
    <row r="79" s="4" customFormat="1" ht="24.95" customHeight="1" spans="1:5">
      <c r="A79" s="28" t="s">
        <v>719</v>
      </c>
      <c r="B79" s="28" t="s">
        <v>580</v>
      </c>
      <c r="C79" s="29" t="s">
        <v>1876</v>
      </c>
      <c r="D79" s="33">
        <v>4.90952</v>
      </c>
      <c r="E79" s="31"/>
    </row>
    <row r="80" s="4" customFormat="1" ht="24.95" customHeight="1" spans="1:5">
      <c r="A80" s="28" t="s">
        <v>689</v>
      </c>
      <c r="B80" s="28" t="s">
        <v>580</v>
      </c>
      <c r="C80" s="29" t="s">
        <v>1877</v>
      </c>
      <c r="D80" s="30">
        <v>4e-5</v>
      </c>
      <c r="E80" s="31"/>
    </row>
    <row r="81" s="4" customFormat="1" ht="24.95" customHeight="1" spans="1:5">
      <c r="A81" s="28" t="s">
        <v>1878</v>
      </c>
      <c r="B81" s="28" t="s">
        <v>580</v>
      </c>
      <c r="C81" s="29" t="s">
        <v>1879</v>
      </c>
      <c r="D81" s="33">
        <v>2.51</v>
      </c>
      <c r="E81" s="31"/>
    </row>
    <row r="82" s="4" customFormat="1" ht="24.95" customHeight="1" spans="1:5">
      <c r="A82" s="28" t="s">
        <v>1878</v>
      </c>
      <c r="B82" s="28" t="s">
        <v>580</v>
      </c>
      <c r="C82" s="29" t="s">
        <v>1879</v>
      </c>
      <c r="D82" s="33">
        <v>9.932</v>
      </c>
      <c r="E82" s="31"/>
    </row>
    <row r="83" s="4" customFormat="1" ht="24.95" customHeight="1" spans="1:5">
      <c r="A83" s="28" t="s">
        <v>686</v>
      </c>
      <c r="B83" s="28" t="s">
        <v>580</v>
      </c>
      <c r="C83" s="29" t="s">
        <v>1880</v>
      </c>
      <c r="D83" s="33">
        <v>8.06663</v>
      </c>
      <c r="E83" s="31"/>
    </row>
    <row r="84" s="4" customFormat="1" ht="24.95" customHeight="1" spans="1:5">
      <c r="A84" s="28" t="s">
        <v>686</v>
      </c>
      <c r="B84" s="28" t="s">
        <v>580</v>
      </c>
      <c r="C84" s="29" t="s">
        <v>1881</v>
      </c>
      <c r="D84" s="33">
        <v>5</v>
      </c>
      <c r="E84" s="31"/>
    </row>
    <row r="85" s="4" customFormat="1" ht="24.95" customHeight="1" spans="1:5">
      <c r="A85" s="28" t="s">
        <v>671</v>
      </c>
      <c r="B85" s="28" t="s">
        <v>580</v>
      </c>
      <c r="C85" s="29" t="s">
        <v>1882</v>
      </c>
      <c r="D85" s="33">
        <v>12.864579</v>
      </c>
      <c r="E85" s="31"/>
    </row>
    <row r="86" s="4" customFormat="1" ht="24.95" customHeight="1" spans="1:5">
      <c r="A86" s="28" t="s">
        <v>659</v>
      </c>
      <c r="B86" s="28" t="s">
        <v>580</v>
      </c>
      <c r="C86" s="29" t="s">
        <v>666</v>
      </c>
      <c r="D86" s="33">
        <v>1.572</v>
      </c>
      <c r="E86" s="31"/>
    </row>
    <row r="87" s="4" customFormat="1" ht="24.95" customHeight="1" spans="1:5">
      <c r="A87" s="28" t="s">
        <v>659</v>
      </c>
      <c r="B87" s="28" t="s">
        <v>580</v>
      </c>
      <c r="C87" s="29" t="s">
        <v>1883</v>
      </c>
      <c r="D87" s="33">
        <v>7.354</v>
      </c>
      <c r="E87" s="31"/>
    </row>
    <row r="88" s="4" customFormat="1" ht="24.95" customHeight="1" spans="1:5">
      <c r="A88" s="28" t="s">
        <v>659</v>
      </c>
      <c r="B88" s="28" t="s">
        <v>580</v>
      </c>
      <c r="C88" s="29" t="s">
        <v>1884</v>
      </c>
      <c r="D88" s="33">
        <v>12.28</v>
      </c>
      <c r="E88" s="31"/>
    </row>
    <row r="89" s="4" customFormat="1" ht="24.95" customHeight="1" spans="1:5">
      <c r="A89" s="28" t="s">
        <v>659</v>
      </c>
      <c r="B89" s="28" t="s">
        <v>580</v>
      </c>
      <c r="C89" s="29" t="s">
        <v>663</v>
      </c>
      <c r="D89" s="33">
        <v>3.72398</v>
      </c>
      <c r="E89" s="31"/>
    </row>
    <row r="90" s="4" customFormat="1" ht="24.95" customHeight="1" spans="1:5">
      <c r="A90" s="28" t="s">
        <v>659</v>
      </c>
      <c r="B90" s="28" t="s">
        <v>580</v>
      </c>
      <c r="C90" s="29" t="s">
        <v>1885</v>
      </c>
      <c r="D90" s="33">
        <v>1.86</v>
      </c>
      <c r="E90" s="31"/>
    </row>
    <row r="91" s="4" customFormat="1" ht="24.95" customHeight="1" spans="1:5">
      <c r="A91" s="28" t="s">
        <v>750</v>
      </c>
      <c r="B91" s="28" t="s">
        <v>580</v>
      </c>
      <c r="C91" s="29" t="s">
        <v>1886</v>
      </c>
      <c r="D91" s="33">
        <v>10.7</v>
      </c>
      <c r="E91" s="31"/>
    </row>
    <row r="92" s="4" customFormat="1" ht="24.95" customHeight="1" spans="1:5">
      <c r="A92" s="28" t="s">
        <v>750</v>
      </c>
      <c r="B92" s="28" t="s">
        <v>580</v>
      </c>
      <c r="C92" s="29" t="s">
        <v>1887</v>
      </c>
      <c r="D92" s="33">
        <v>1.587</v>
      </c>
      <c r="E92" s="31"/>
    </row>
    <row r="93" s="4" customFormat="1" ht="24.95" customHeight="1" spans="1:5">
      <c r="A93" s="28" t="s">
        <v>750</v>
      </c>
      <c r="B93" s="28" t="s">
        <v>580</v>
      </c>
      <c r="C93" s="29" t="s">
        <v>1888</v>
      </c>
      <c r="D93" s="33">
        <v>4.04288</v>
      </c>
      <c r="E93" s="31"/>
    </row>
    <row r="94" s="4" customFormat="1" ht="24.95" customHeight="1" spans="1:5">
      <c r="A94" s="28" t="s">
        <v>750</v>
      </c>
      <c r="B94" s="28" t="s">
        <v>580</v>
      </c>
      <c r="C94" s="29" t="s">
        <v>1888</v>
      </c>
      <c r="D94" s="33">
        <v>1.1</v>
      </c>
      <c r="E94" s="31"/>
    </row>
    <row r="95" s="4" customFormat="1" ht="24.95" customHeight="1" spans="1:5">
      <c r="A95" s="28" t="s">
        <v>611</v>
      </c>
      <c r="B95" s="28" t="s">
        <v>580</v>
      </c>
      <c r="C95" s="29" t="s">
        <v>1889</v>
      </c>
      <c r="D95" s="33">
        <v>1.8</v>
      </c>
      <c r="E95" s="31"/>
    </row>
    <row r="96" s="4" customFormat="1" ht="24.95" customHeight="1" spans="1:5">
      <c r="A96" s="28" t="s">
        <v>611</v>
      </c>
      <c r="B96" s="28" t="s">
        <v>580</v>
      </c>
      <c r="C96" s="29" t="s">
        <v>1890</v>
      </c>
      <c r="D96" s="33">
        <v>0.175728</v>
      </c>
      <c r="E96" s="31"/>
    </row>
    <row r="97" s="4" customFormat="1" ht="24.95" customHeight="1" spans="1:5">
      <c r="A97" s="28" t="s">
        <v>611</v>
      </c>
      <c r="B97" s="28" t="s">
        <v>580</v>
      </c>
      <c r="C97" s="29" t="s">
        <v>1891</v>
      </c>
      <c r="D97" s="33">
        <v>9</v>
      </c>
      <c r="E97" s="31"/>
    </row>
    <row r="98" s="4" customFormat="1" ht="24.95" customHeight="1" spans="1:5">
      <c r="A98" s="28" t="s">
        <v>611</v>
      </c>
      <c r="B98" s="28" t="s">
        <v>580</v>
      </c>
      <c r="C98" s="29" t="s">
        <v>1892</v>
      </c>
      <c r="D98" s="33">
        <v>20</v>
      </c>
      <c r="E98" s="31"/>
    </row>
    <row r="99" s="4" customFormat="1" ht="24.95" customHeight="1" spans="1:5">
      <c r="A99" s="28" t="s">
        <v>611</v>
      </c>
      <c r="B99" s="28" t="s">
        <v>580</v>
      </c>
      <c r="C99" s="29" t="s">
        <v>1893</v>
      </c>
      <c r="D99" s="33">
        <v>14</v>
      </c>
      <c r="E99" s="31"/>
    </row>
    <row r="100" s="4" customFormat="1" ht="24.95" customHeight="1" spans="1:5">
      <c r="A100" s="28" t="s">
        <v>579</v>
      </c>
      <c r="B100" s="28" t="s">
        <v>580</v>
      </c>
      <c r="C100" s="29" t="s">
        <v>1894</v>
      </c>
      <c r="D100" s="33">
        <v>31</v>
      </c>
      <c r="E100" s="31"/>
    </row>
    <row r="101" s="4" customFormat="1" ht="24.95" customHeight="1" spans="1:5">
      <c r="A101" s="28" t="s">
        <v>579</v>
      </c>
      <c r="B101" s="28" t="s">
        <v>580</v>
      </c>
      <c r="C101" s="29" t="s">
        <v>1895</v>
      </c>
      <c r="D101" s="33">
        <v>10</v>
      </c>
      <c r="E101" s="31"/>
    </row>
    <row r="102" s="4" customFormat="1" ht="24.95" customHeight="1" spans="1:5">
      <c r="A102" s="28" t="s">
        <v>579</v>
      </c>
      <c r="B102" s="28" t="s">
        <v>580</v>
      </c>
      <c r="C102" s="29" t="s">
        <v>1896</v>
      </c>
      <c r="D102" s="33">
        <v>10</v>
      </c>
      <c r="E102" s="31"/>
    </row>
    <row r="103" s="4" customFormat="1" ht="24.95" customHeight="1" spans="1:5">
      <c r="A103" s="28" t="s">
        <v>579</v>
      </c>
      <c r="B103" s="28" t="s">
        <v>580</v>
      </c>
      <c r="C103" s="29" t="s">
        <v>1897</v>
      </c>
      <c r="D103" s="33">
        <v>10</v>
      </c>
      <c r="E103" s="31"/>
    </row>
    <row r="104" s="4" customFormat="1" ht="24.95" customHeight="1" spans="1:5">
      <c r="A104" s="28" t="s">
        <v>916</v>
      </c>
      <c r="B104" s="28" t="s">
        <v>580</v>
      </c>
      <c r="C104" s="29" t="s">
        <v>1898</v>
      </c>
      <c r="D104" s="33">
        <v>30</v>
      </c>
      <c r="E104" s="31"/>
    </row>
    <row r="105" s="4" customFormat="1" ht="24.95" customHeight="1" spans="1:5">
      <c r="A105" s="28" t="s">
        <v>916</v>
      </c>
      <c r="B105" s="28" t="s">
        <v>580</v>
      </c>
      <c r="C105" s="29" t="s">
        <v>919</v>
      </c>
      <c r="D105" s="33">
        <v>450</v>
      </c>
      <c r="E105" s="31"/>
    </row>
    <row r="106" s="4" customFormat="1" ht="24.95" customHeight="1" spans="1:5">
      <c r="A106" s="28" t="s">
        <v>916</v>
      </c>
      <c r="B106" s="28" t="s">
        <v>580</v>
      </c>
      <c r="C106" s="29" t="s">
        <v>1899</v>
      </c>
      <c r="D106" s="33">
        <v>29.25</v>
      </c>
      <c r="E106" s="31"/>
    </row>
    <row r="107" s="4" customFormat="1" ht="24.95" customHeight="1" spans="1:5">
      <c r="A107" s="28" t="s">
        <v>916</v>
      </c>
      <c r="B107" s="28" t="s">
        <v>580</v>
      </c>
      <c r="C107" s="29" t="s">
        <v>1900</v>
      </c>
      <c r="D107" s="33">
        <v>442.36</v>
      </c>
      <c r="E107" s="31"/>
    </row>
    <row r="108" s="4" customFormat="1" ht="24.95" customHeight="1" spans="1:5">
      <c r="A108" s="28" t="s">
        <v>916</v>
      </c>
      <c r="B108" s="28" t="s">
        <v>580</v>
      </c>
      <c r="C108" s="29" t="s">
        <v>1901</v>
      </c>
      <c r="D108" s="33">
        <v>100</v>
      </c>
      <c r="E108" s="31"/>
    </row>
    <row r="109" s="4" customFormat="1" ht="24.95" customHeight="1" spans="1:5">
      <c r="A109" s="28" t="s">
        <v>916</v>
      </c>
      <c r="B109" s="28" t="s">
        <v>580</v>
      </c>
      <c r="C109" s="29" t="s">
        <v>1902</v>
      </c>
      <c r="D109" s="33">
        <v>11.05</v>
      </c>
      <c r="E109" s="31"/>
    </row>
    <row r="110" s="4" customFormat="1" ht="24.95" customHeight="1" spans="1:5">
      <c r="A110" s="28" t="s">
        <v>916</v>
      </c>
      <c r="B110" s="28" t="s">
        <v>580</v>
      </c>
      <c r="C110" s="29" t="s">
        <v>1903</v>
      </c>
      <c r="D110" s="33">
        <v>30</v>
      </c>
      <c r="E110" s="31"/>
    </row>
    <row r="111" s="4" customFormat="1" ht="24.95" customHeight="1" spans="1:5">
      <c r="A111" s="28" t="s">
        <v>916</v>
      </c>
      <c r="B111" s="28" t="s">
        <v>580</v>
      </c>
      <c r="C111" s="29" t="s">
        <v>1904</v>
      </c>
      <c r="D111" s="33">
        <v>0.001245</v>
      </c>
      <c r="E111" s="31"/>
    </row>
    <row r="112" s="4" customFormat="1" ht="24.95" customHeight="1" spans="1:5">
      <c r="A112" s="28" t="s">
        <v>916</v>
      </c>
      <c r="B112" s="28" t="s">
        <v>580</v>
      </c>
      <c r="C112" s="29" t="s">
        <v>1904</v>
      </c>
      <c r="D112" s="33">
        <v>9</v>
      </c>
      <c r="E112" s="31"/>
    </row>
    <row r="113" s="4" customFormat="1" ht="24.95" customHeight="1" spans="1:5">
      <c r="A113" s="28" t="s">
        <v>916</v>
      </c>
      <c r="B113" s="28" t="s">
        <v>580</v>
      </c>
      <c r="C113" s="29" t="s">
        <v>1905</v>
      </c>
      <c r="D113" s="33">
        <v>4</v>
      </c>
      <c r="E113" s="31"/>
    </row>
    <row r="114" s="4" customFormat="1" ht="24.95" customHeight="1" spans="1:5">
      <c r="A114" s="28" t="s">
        <v>916</v>
      </c>
      <c r="B114" s="28" t="s">
        <v>580</v>
      </c>
      <c r="C114" s="29" t="s">
        <v>1906</v>
      </c>
      <c r="D114" s="33">
        <v>10</v>
      </c>
      <c r="E114" s="31"/>
    </row>
    <row r="115" s="4" customFormat="1" ht="24.95" customHeight="1" spans="1:5">
      <c r="A115" s="28" t="s">
        <v>916</v>
      </c>
      <c r="B115" s="28" t="s">
        <v>580</v>
      </c>
      <c r="C115" s="29" t="s">
        <v>1907</v>
      </c>
      <c r="D115" s="33">
        <v>19.56</v>
      </c>
      <c r="E115" s="31"/>
    </row>
    <row r="116" s="4" customFormat="1" ht="24.95" customHeight="1" spans="1:5">
      <c r="A116" s="28" t="s">
        <v>916</v>
      </c>
      <c r="B116" s="28" t="s">
        <v>580</v>
      </c>
      <c r="C116" s="29" t="s">
        <v>1900</v>
      </c>
      <c r="D116" s="33">
        <v>20</v>
      </c>
      <c r="E116" s="31"/>
    </row>
    <row r="117" s="4" customFormat="1" ht="24.95" customHeight="1" spans="1:5">
      <c r="A117" s="28" t="s">
        <v>614</v>
      </c>
      <c r="B117" s="28" t="s">
        <v>580</v>
      </c>
      <c r="C117" s="29" t="s">
        <v>1908</v>
      </c>
      <c r="D117" s="33">
        <v>0.00021</v>
      </c>
      <c r="E117" s="31"/>
    </row>
    <row r="118" s="4" customFormat="1" ht="24.95" customHeight="1" spans="1:5">
      <c r="A118" s="28" t="s">
        <v>1909</v>
      </c>
      <c r="B118" s="28" t="s">
        <v>580</v>
      </c>
      <c r="C118" s="29" t="s">
        <v>1910</v>
      </c>
      <c r="D118" s="33">
        <v>4.512926</v>
      </c>
      <c r="E118" s="31"/>
    </row>
    <row r="119" s="4" customFormat="1" ht="24.95" customHeight="1" spans="1:5">
      <c r="A119" s="28" t="s">
        <v>1909</v>
      </c>
      <c r="B119" s="28" t="s">
        <v>580</v>
      </c>
      <c r="C119" s="29" t="s">
        <v>1910</v>
      </c>
      <c r="D119" s="33">
        <v>2.3085</v>
      </c>
      <c r="E119" s="31"/>
    </row>
    <row r="120" s="4" customFormat="1" ht="24.95" customHeight="1" spans="1:5">
      <c r="A120" s="28" t="s">
        <v>1472</v>
      </c>
      <c r="B120" s="28" t="s">
        <v>580</v>
      </c>
      <c r="C120" s="29" t="s">
        <v>1904</v>
      </c>
      <c r="D120" s="33">
        <v>13.824974</v>
      </c>
      <c r="E120" s="31"/>
    </row>
    <row r="121" s="4" customFormat="1" ht="24.95" customHeight="1" spans="1:5">
      <c r="A121" s="28" t="s">
        <v>1911</v>
      </c>
      <c r="B121" s="28" t="s">
        <v>580</v>
      </c>
      <c r="C121" s="29" t="s">
        <v>1912</v>
      </c>
      <c r="D121" s="33">
        <v>10.925</v>
      </c>
      <c r="E121" s="31"/>
    </row>
    <row r="122" s="4" customFormat="1" ht="24.95" customHeight="1" spans="1:5">
      <c r="A122" s="28" t="s">
        <v>952</v>
      </c>
      <c r="B122" s="28" t="s">
        <v>580</v>
      </c>
      <c r="C122" s="29" t="s">
        <v>1904</v>
      </c>
      <c r="D122" s="33">
        <v>14.8788</v>
      </c>
      <c r="E122" s="31"/>
    </row>
    <row r="123" s="4" customFormat="1" ht="24.95" customHeight="1" spans="1:5">
      <c r="A123" s="28" t="s">
        <v>803</v>
      </c>
      <c r="B123" s="28" t="s">
        <v>580</v>
      </c>
      <c r="C123" s="29" t="s">
        <v>906</v>
      </c>
      <c r="D123" s="33">
        <v>183.620902</v>
      </c>
      <c r="E123" s="31"/>
    </row>
    <row r="124" s="4" customFormat="1" ht="24.95" customHeight="1" spans="1:5">
      <c r="A124" s="28" t="s">
        <v>803</v>
      </c>
      <c r="B124" s="28" t="s">
        <v>580</v>
      </c>
      <c r="C124" s="29" t="s">
        <v>1913</v>
      </c>
      <c r="D124" s="33">
        <v>20</v>
      </c>
      <c r="E124" s="31"/>
    </row>
    <row r="125" s="4" customFormat="1" ht="24.95" customHeight="1" spans="1:5">
      <c r="A125" s="28" t="s">
        <v>803</v>
      </c>
      <c r="B125" s="28" t="s">
        <v>580</v>
      </c>
      <c r="C125" s="29" t="s">
        <v>906</v>
      </c>
      <c r="D125" s="33">
        <v>382.8092</v>
      </c>
      <c r="E125" s="31"/>
    </row>
    <row r="126" s="4" customFormat="1" ht="24.95" customHeight="1" spans="1:5">
      <c r="A126" s="28" t="s">
        <v>1911</v>
      </c>
      <c r="B126" s="28" t="s">
        <v>604</v>
      </c>
      <c r="C126" s="29" t="s">
        <v>1914</v>
      </c>
      <c r="D126" s="30">
        <v>3</v>
      </c>
      <c r="E126" s="31"/>
    </row>
    <row r="127" s="4" customFormat="1" ht="24.95" customHeight="1" spans="1:5">
      <c r="A127" s="34" t="s">
        <v>900</v>
      </c>
      <c r="B127" s="34" t="s">
        <v>604</v>
      </c>
      <c r="C127" s="35" t="s">
        <v>1915</v>
      </c>
      <c r="D127" s="30">
        <v>35</v>
      </c>
      <c r="E127" s="31"/>
    </row>
    <row r="128" s="4" customFormat="1" ht="24.95" customHeight="1" spans="1:5">
      <c r="A128" s="34" t="s">
        <v>900</v>
      </c>
      <c r="B128" s="28" t="s">
        <v>604</v>
      </c>
      <c r="C128" s="29" t="s">
        <v>1916</v>
      </c>
      <c r="D128" s="30">
        <v>1700</v>
      </c>
      <c r="E128" s="31"/>
    </row>
    <row r="129" s="4" customFormat="1" ht="24.95" customHeight="1" spans="1:5">
      <c r="A129" s="28" t="s">
        <v>837</v>
      </c>
      <c r="B129" s="28" t="s">
        <v>674</v>
      </c>
      <c r="C129" s="29" t="s">
        <v>839</v>
      </c>
      <c r="D129" s="30">
        <v>246</v>
      </c>
      <c r="E129" s="31"/>
    </row>
    <row r="130" s="4" customFormat="1" ht="24.95" customHeight="1" spans="1:5">
      <c r="A130" s="28" t="s">
        <v>837</v>
      </c>
      <c r="B130" s="28" t="s">
        <v>674</v>
      </c>
      <c r="C130" s="29" t="s">
        <v>839</v>
      </c>
      <c r="D130" s="30">
        <v>122</v>
      </c>
      <c r="E130" s="31"/>
    </row>
    <row r="131" s="4" customFormat="1" ht="24.95" customHeight="1" spans="1:5">
      <c r="A131" s="28" t="s">
        <v>820</v>
      </c>
      <c r="B131" s="28" t="s">
        <v>674</v>
      </c>
      <c r="C131" s="29" t="s">
        <v>1917</v>
      </c>
      <c r="D131" s="30">
        <v>65</v>
      </c>
      <c r="E131" s="31"/>
    </row>
    <row r="132" s="4" customFormat="1" ht="24.95" customHeight="1" spans="1:5">
      <c r="A132" s="28" t="s">
        <v>820</v>
      </c>
      <c r="B132" s="28" t="s">
        <v>674</v>
      </c>
      <c r="C132" s="29" t="s">
        <v>1918</v>
      </c>
      <c r="D132" s="30">
        <v>121</v>
      </c>
      <c r="E132" s="31"/>
    </row>
    <row r="133" s="4" customFormat="1" ht="24.95" customHeight="1" spans="1:5">
      <c r="A133" s="28" t="s">
        <v>852</v>
      </c>
      <c r="B133" s="28" t="s">
        <v>674</v>
      </c>
      <c r="C133" s="29" t="s">
        <v>1919</v>
      </c>
      <c r="D133" s="30">
        <v>0.000285</v>
      </c>
      <c r="E133" s="31"/>
    </row>
    <row r="134" s="4" customFormat="1" ht="24.95" customHeight="1" spans="1:5">
      <c r="A134" s="28" t="s">
        <v>1920</v>
      </c>
      <c r="B134" s="28" t="s">
        <v>674</v>
      </c>
      <c r="C134" s="29" t="s">
        <v>1921</v>
      </c>
      <c r="D134" s="30">
        <v>2.7206</v>
      </c>
      <c r="E134" s="31"/>
    </row>
    <row r="135" s="4" customFormat="1" ht="24.95" customHeight="1" spans="1:5">
      <c r="A135" s="28" t="s">
        <v>1920</v>
      </c>
      <c r="B135" s="28" t="s">
        <v>674</v>
      </c>
      <c r="C135" s="29" t="s">
        <v>1922</v>
      </c>
      <c r="D135" s="30">
        <v>62.082563</v>
      </c>
      <c r="E135" s="31"/>
    </row>
    <row r="136" s="4" customFormat="1" ht="24.95" customHeight="1" spans="1:5">
      <c r="A136" s="28" t="s">
        <v>1920</v>
      </c>
      <c r="B136" s="28" t="s">
        <v>674</v>
      </c>
      <c r="C136" s="29" t="s">
        <v>1923</v>
      </c>
      <c r="D136" s="30">
        <v>0.01</v>
      </c>
      <c r="E136" s="31"/>
    </row>
    <row r="137" s="4" customFormat="1" ht="24.95" customHeight="1" spans="1:5">
      <c r="A137" s="28" t="s">
        <v>673</v>
      </c>
      <c r="B137" s="28" t="s">
        <v>674</v>
      </c>
      <c r="C137" s="29" t="s">
        <v>1924</v>
      </c>
      <c r="D137" s="30">
        <v>163</v>
      </c>
      <c r="E137" s="31"/>
    </row>
    <row r="138" s="4" customFormat="1" ht="24.95" customHeight="1" spans="1:5">
      <c r="A138" s="28" t="s">
        <v>635</v>
      </c>
      <c r="B138" s="28" t="s">
        <v>636</v>
      </c>
      <c r="C138" s="29" t="s">
        <v>1925</v>
      </c>
      <c r="D138" s="30">
        <v>11.933668</v>
      </c>
      <c r="E138" s="31"/>
    </row>
    <row r="139" s="4" customFormat="1" ht="24.95" customHeight="1" spans="1:5">
      <c r="A139" s="28" t="s">
        <v>1371</v>
      </c>
      <c r="B139" s="28" t="s">
        <v>619</v>
      </c>
      <c r="C139" s="29" t="s">
        <v>1926</v>
      </c>
      <c r="D139" s="30">
        <v>10</v>
      </c>
      <c r="E139" s="31"/>
    </row>
    <row r="140" s="4" customFormat="1" ht="24.95" customHeight="1" spans="1:5">
      <c r="A140" s="28" t="s">
        <v>696</v>
      </c>
      <c r="B140" s="28" t="s">
        <v>632</v>
      </c>
      <c r="C140" s="29" t="s">
        <v>1927</v>
      </c>
      <c r="D140" s="30">
        <v>3</v>
      </c>
      <c r="E140" s="31"/>
    </row>
    <row r="141" s="4" customFormat="1" ht="24.95" customHeight="1" spans="1:5">
      <c r="A141" s="28" t="s">
        <v>696</v>
      </c>
      <c r="B141" s="28" t="s">
        <v>632</v>
      </c>
      <c r="C141" s="29" t="s">
        <v>1928</v>
      </c>
      <c r="D141" s="30">
        <v>365</v>
      </c>
      <c r="E141" s="31"/>
    </row>
    <row r="142" s="4" customFormat="1" ht="24.95" customHeight="1" spans="1:5">
      <c r="A142" s="28" t="s">
        <v>727</v>
      </c>
      <c r="B142" s="28" t="s">
        <v>632</v>
      </c>
      <c r="C142" s="29" t="s">
        <v>1929</v>
      </c>
      <c r="D142" s="30">
        <v>70.3099</v>
      </c>
      <c r="E142" s="31"/>
    </row>
    <row r="143" s="4" customFormat="1" ht="24.95" customHeight="1" spans="1:5">
      <c r="A143" s="28" t="s">
        <v>696</v>
      </c>
      <c r="B143" s="28" t="s">
        <v>632</v>
      </c>
      <c r="C143" s="29" t="s">
        <v>1930</v>
      </c>
      <c r="D143" s="30">
        <v>30</v>
      </c>
      <c r="E143" s="31"/>
    </row>
    <row r="144" s="4" customFormat="1" ht="24.95" customHeight="1" spans="1:5">
      <c r="A144" s="28" t="s">
        <v>784</v>
      </c>
      <c r="B144" s="28" t="s">
        <v>632</v>
      </c>
      <c r="C144" s="29" t="s">
        <v>1931</v>
      </c>
      <c r="D144" s="30">
        <v>15.5679</v>
      </c>
      <c r="E144" s="31"/>
    </row>
    <row r="145" s="4" customFormat="1" ht="24.95" customHeight="1" spans="1:5">
      <c r="A145" s="28" t="s">
        <v>864</v>
      </c>
      <c r="B145" s="28" t="s">
        <v>632</v>
      </c>
      <c r="C145" s="29" t="s">
        <v>1932</v>
      </c>
      <c r="D145" s="30">
        <v>13.56</v>
      </c>
      <c r="E145" s="31"/>
    </row>
    <row r="146" s="4" customFormat="1" ht="24.95" customHeight="1" spans="1:5">
      <c r="A146" s="28" t="s">
        <v>696</v>
      </c>
      <c r="B146" s="28" t="s">
        <v>632</v>
      </c>
      <c r="C146" s="29" t="s">
        <v>1933</v>
      </c>
      <c r="D146" s="30">
        <v>3.26</v>
      </c>
      <c r="E146" s="31"/>
    </row>
    <row r="147" s="4" customFormat="1" ht="24.95" customHeight="1" spans="1:5">
      <c r="A147" s="28" t="s">
        <v>696</v>
      </c>
      <c r="B147" s="28" t="s">
        <v>632</v>
      </c>
      <c r="C147" s="29" t="s">
        <v>1934</v>
      </c>
      <c r="D147" s="30">
        <v>4.3321</v>
      </c>
      <c r="E147" s="31"/>
    </row>
    <row r="148" s="4" customFormat="1" ht="24.95" customHeight="1" spans="1:5">
      <c r="A148" s="28" t="s">
        <v>727</v>
      </c>
      <c r="B148" s="28" t="s">
        <v>632</v>
      </c>
      <c r="C148" s="29" t="s">
        <v>1935</v>
      </c>
      <c r="D148" s="30">
        <v>3.8926</v>
      </c>
      <c r="E148" s="31"/>
    </row>
    <row r="149" s="4" customFormat="1" ht="24.95" customHeight="1" spans="1:5">
      <c r="A149" s="28" t="s">
        <v>900</v>
      </c>
      <c r="B149" s="28" t="s">
        <v>632</v>
      </c>
      <c r="C149" s="29" t="s">
        <v>1936</v>
      </c>
      <c r="D149" s="30">
        <v>1.5</v>
      </c>
      <c r="E149" s="31"/>
    </row>
    <row r="150" s="4" customFormat="1" ht="24.95" customHeight="1" spans="1:5">
      <c r="A150" s="28" t="s">
        <v>727</v>
      </c>
      <c r="B150" s="28" t="s">
        <v>632</v>
      </c>
      <c r="C150" s="29" t="s">
        <v>1937</v>
      </c>
      <c r="D150" s="30">
        <v>1.3</v>
      </c>
      <c r="E150" s="31"/>
    </row>
    <row r="151" s="4" customFormat="1" ht="24.95" customHeight="1" spans="1:5">
      <c r="A151" s="28" t="s">
        <v>727</v>
      </c>
      <c r="B151" s="28" t="s">
        <v>632</v>
      </c>
      <c r="C151" s="29" t="s">
        <v>1938</v>
      </c>
      <c r="D151" s="30">
        <v>0.8604</v>
      </c>
      <c r="E151" s="31"/>
    </row>
    <row r="152" s="4" customFormat="1" ht="24.95" customHeight="1" spans="1:5">
      <c r="A152" s="28" t="s">
        <v>696</v>
      </c>
      <c r="B152" s="28" t="s">
        <v>632</v>
      </c>
      <c r="C152" s="29" t="s">
        <v>1939</v>
      </c>
      <c r="D152" s="30">
        <v>0.44548</v>
      </c>
      <c r="E152" s="31"/>
    </row>
    <row r="153" s="4" customFormat="1" ht="24.95" customHeight="1" spans="1:5">
      <c r="A153" s="28" t="s">
        <v>673</v>
      </c>
      <c r="B153" s="28" t="s">
        <v>627</v>
      </c>
      <c r="C153" s="29" t="s">
        <v>1940</v>
      </c>
      <c r="D153" s="30">
        <v>1</v>
      </c>
      <c r="E153" s="31"/>
    </row>
    <row r="154" s="4" customFormat="1" ht="24.95" customHeight="1" spans="1:5">
      <c r="A154" s="28" t="s">
        <v>761</v>
      </c>
      <c r="B154" s="28" t="s">
        <v>627</v>
      </c>
      <c r="C154" s="29" t="s">
        <v>1941</v>
      </c>
      <c r="D154" s="30">
        <v>310</v>
      </c>
      <c r="E154" s="31"/>
    </row>
    <row r="155" s="4" customFormat="1" ht="24.95" customHeight="1" spans="1:5">
      <c r="A155" s="28" t="s">
        <v>761</v>
      </c>
      <c r="B155" s="28" t="s">
        <v>627</v>
      </c>
      <c r="C155" s="29" t="s">
        <v>1942</v>
      </c>
      <c r="D155" s="30">
        <v>240.78</v>
      </c>
      <c r="E155" s="31"/>
    </row>
    <row r="156" s="4" customFormat="1" ht="24.95" customHeight="1" spans="1:5">
      <c r="A156" s="28" t="s">
        <v>646</v>
      </c>
      <c r="B156" s="28" t="s">
        <v>627</v>
      </c>
      <c r="C156" s="29" t="s">
        <v>1943</v>
      </c>
      <c r="D156" s="30">
        <v>107.604</v>
      </c>
      <c r="E156" s="31"/>
    </row>
    <row r="157" s="4" customFormat="1" ht="24.95" customHeight="1" spans="1:5">
      <c r="A157" s="28" t="s">
        <v>761</v>
      </c>
      <c r="B157" s="28" t="s">
        <v>627</v>
      </c>
      <c r="C157" s="29" t="s">
        <v>1944</v>
      </c>
      <c r="D157" s="30">
        <v>52</v>
      </c>
      <c r="E157" s="31"/>
    </row>
    <row r="158" s="4" customFormat="1" ht="24.95" customHeight="1" spans="1:5">
      <c r="A158" s="28" t="s">
        <v>761</v>
      </c>
      <c r="B158" s="28" t="s">
        <v>627</v>
      </c>
      <c r="C158" s="29" t="s">
        <v>1945</v>
      </c>
      <c r="D158" s="30">
        <v>32</v>
      </c>
      <c r="E158" s="31"/>
    </row>
    <row r="159" s="4" customFormat="1" ht="24.95" customHeight="1" spans="1:5">
      <c r="A159" s="28" t="s">
        <v>761</v>
      </c>
      <c r="B159" s="28" t="s">
        <v>627</v>
      </c>
      <c r="C159" s="29" t="s">
        <v>1946</v>
      </c>
      <c r="D159" s="30">
        <v>6.4215</v>
      </c>
      <c r="E159" s="31"/>
    </row>
    <row r="160" s="4" customFormat="1" ht="24.95" customHeight="1" spans="1:5">
      <c r="A160" s="28" t="s">
        <v>761</v>
      </c>
      <c r="B160" s="28" t="s">
        <v>627</v>
      </c>
      <c r="C160" s="29" t="s">
        <v>1947</v>
      </c>
      <c r="D160" s="30">
        <v>20.607</v>
      </c>
      <c r="E160" s="31"/>
    </row>
    <row r="161" s="4" customFormat="1" ht="24.95" customHeight="1" spans="1:5">
      <c r="A161" s="28" t="s">
        <v>626</v>
      </c>
      <c r="B161" s="28" t="s">
        <v>627</v>
      </c>
      <c r="C161" s="29" t="s">
        <v>1948</v>
      </c>
      <c r="D161" s="30">
        <v>10</v>
      </c>
      <c r="E161" s="31"/>
    </row>
    <row r="162" s="4" customFormat="1" ht="24.95" customHeight="1" spans="1:5">
      <c r="A162" s="28" t="s">
        <v>1371</v>
      </c>
      <c r="B162" s="28" t="s">
        <v>627</v>
      </c>
      <c r="C162" s="29" t="s">
        <v>1949</v>
      </c>
      <c r="D162" s="30">
        <v>20</v>
      </c>
      <c r="E162" s="31"/>
    </row>
    <row r="163" s="4" customFormat="1" ht="24.95" customHeight="1" spans="1:5">
      <c r="A163" s="28" t="s">
        <v>761</v>
      </c>
      <c r="B163" s="28" t="s">
        <v>627</v>
      </c>
      <c r="C163" s="29" t="s">
        <v>1950</v>
      </c>
      <c r="D163" s="30">
        <v>5</v>
      </c>
      <c r="E163" s="31"/>
    </row>
    <row r="164" s="4" customFormat="1" ht="24.95" customHeight="1" spans="1:5">
      <c r="A164" s="28" t="s">
        <v>761</v>
      </c>
      <c r="B164" s="28" t="s">
        <v>627</v>
      </c>
      <c r="C164" s="29" t="s">
        <v>1951</v>
      </c>
      <c r="D164" s="30">
        <v>0.845344</v>
      </c>
      <c r="E164" s="31"/>
    </row>
    <row r="165" s="4" customFormat="1" ht="24.95" customHeight="1" spans="1:5">
      <c r="A165" s="28" t="s">
        <v>916</v>
      </c>
      <c r="B165" s="28" t="s">
        <v>595</v>
      </c>
      <c r="C165" s="29" t="s">
        <v>1952</v>
      </c>
      <c r="D165" s="30">
        <v>62</v>
      </c>
      <c r="E165" s="31"/>
    </row>
    <row r="166" s="4" customFormat="1" ht="24.95" customHeight="1" spans="1:5">
      <c r="A166" s="28" t="s">
        <v>916</v>
      </c>
      <c r="B166" s="28" t="s">
        <v>595</v>
      </c>
      <c r="C166" s="29" t="s">
        <v>1953</v>
      </c>
      <c r="D166" s="30">
        <v>14</v>
      </c>
      <c r="E166" s="31"/>
    </row>
    <row r="167" s="4" customFormat="1" ht="24.95" customHeight="1" spans="1:5">
      <c r="A167" s="28" t="s">
        <v>916</v>
      </c>
      <c r="B167" s="28" t="s">
        <v>595</v>
      </c>
      <c r="C167" s="29" t="s">
        <v>1954</v>
      </c>
      <c r="D167" s="30">
        <v>14</v>
      </c>
      <c r="E167" s="31"/>
    </row>
    <row r="168" s="4" customFormat="1" ht="24.95" customHeight="1" spans="1:5">
      <c r="A168" s="28" t="s">
        <v>646</v>
      </c>
      <c r="B168" s="28" t="s">
        <v>595</v>
      </c>
      <c r="C168" s="29" t="s">
        <v>1524</v>
      </c>
      <c r="D168" s="30">
        <v>10</v>
      </c>
      <c r="E168" s="31"/>
    </row>
    <row r="169" s="4" customFormat="1" ht="24.95" customHeight="1" spans="1:5">
      <c r="A169" s="28" t="s">
        <v>916</v>
      </c>
      <c r="B169" s="28" t="s">
        <v>595</v>
      </c>
      <c r="C169" s="29" t="s">
        <v>1955</v>
      </c>
      <c r="D169" s="30">
        <v>9</v>
      </c>
      <c r="E169" s="31"/>
    </row>
    <row r="170" s="4" customFormat="1" ht="24.95" customHeight="1" spans="1:5">
      <c r="A170" s="28" t="s">
        <v>916</v>
      </c>
      <c r="B170" s="28" t="s">
        <v>595</v>
      </c>
      <c r="C170" s="29" t="s">
        <v>1956</v>
      </c>
      <c r="D170" s="30">
        <v>9</v>
      </c>
      <c r="E170" s="31"/>
    </row>
    <row r="171" s="4" customFormat="1" ht="24.95" customHeight="1" spans="1:5">
      <c r="A171" s="28" t="s">
        <v>916</v>
      </c>
      <c r="B171" s="28" t="s">
        <v>595</v>
      </c>
      <c r="C171" s="29" t="s">
        <v>1957</v>
      </c>
      <c r="D171" s="30">
        <v>3</v>
      </c>
      <c r="E171" s="31"/>
    </row>
    <row r="172" s="4" customFormat="1" ht="24.95" customHeight="1" spans="1:5">
      <c r="A172" s="28" t="s">
        <v>916</v>
      </c>
      <c r="B172" s="28" t="s">
        <v>595</v>
      </c>
      <c r="C172" s="29" t="s">
        <v>1958</v>
      </c>
      <c r="D172" s="30">
        <v>2</v>
      </c>
      <c r="E172" s="31"/>
    </row>
    <row r="173" s="4" customFormat="1" ht="24.95" customHeight="1" spans="1:5">
      <c r="A173" s="28" t="s">
        <v>916</v>
      </c>
      <c r="B173" s="28" t="s">
        <v>595</v>
      </c>
      <c r="C173" s="29" t="s">
        <v>1959</v>
      </c>
      <c r="D173" s="30">
        <v>688.596312</v>
      </c>
      <c r="E173" s="31"/>
    </row>
    <row r="174" s="4" customFormat="1" ht="24.95" customHeight="1" spans="1:5">
      <c r="A174" s="28" t="s">
        <v>916</v>
      </c>
      <c r="B174" s="28" t="s">
        <v>595</v>
      </c>
      <c r="C174" s="29" t="s">
        <v>1960</v>
      </c>
      <c r="D174" s="30">
        <v>25</v>
      </c>
      <c r="E174" s="31"/>
    </row>
    <row r="175" s="4" customFormat="1" ht="24.95" customHeight="1" spans="1:5">
      <c r="A175" s="28" t="s">
        <v>916</v>
      </c>
      <c r="B175" s="28" t="s">
        <v>595</v>
      </c>
      <c r="C175" s="29" t="s">
        <v>1961</v>
      </c>
      <c r="D175" s="30">
        <v>16.649819</v>
      </c>
      <c r="E175" s="31"/>
    </row>
    <row r="176" s="4" customFormat="1" ht="24.95" customHeight="1" spans="1:5">
      <c r="A176" s="28" t="s">
        <v>916</v>
      </c>
      <c r="B176" s="28" t="s">
        <v>595</v>
      </c>
      <c r="C176" s="29" t="s">
        <v>1962</v>
      </c>
      <c r="D176" s="30">
        <v>7</v>
      </c>
      <c r="E176" s="31"/>
    </row>
    <row r="177" s="4" customFormat="1" ht="24.95" customHeight="1" spans="1:5">
      <c r="A177" s="28" t="s">
        <v>1472</v>
      </c>
      <c r="B177" s="28" t="s">
        <v>580</v>
      </c>
      <c r="C177" s="29" t="s">
        <v>1963</v>
      </c>
      <c r="D177" s="30">
        <v>100</v>
      </c>
      <c r="E177" s="31"/>
    </row>
    <row r="178" s="4" customFormat="1" ht="24.95" customHeight="1" spans="1:5">
      <c r="A178" s="28" t="s">
        <v>916</v>
      </c>
      <c r="B178" s="28" t="s">
        <v>580</v>
      </c>
      <c r="C178" s="29" t="s">
        <v>1964</v>
      </c>
      <c r="D178" s="30">
        <v>42</v>
      </c>
      <c r="E178" s="31"/>
    </row>
    <row r="179" s="4" customFormat="1" ht="24.95" customHeight="1" spans="1:5">
      <c r="A179" s="28" t="s">
        <v>799</v>
      </c>
      <c r="B179" s="28" t="s">
        <v>580</v>
      </c>
      <c r="C179" s="29" t="s">
        <v>1965</v>
      </c>
      <c r="D179" s="30">
        <v>41</v>
      </c>
      <c r="E179" s="31"/>
    </row>
    <row r="180" s="4" customFormat="1" ht="24.95" customHeight="1" spans="1:5">
      <c r="A180" s="28" t="s">
        <v>579</v>
      </c>
      <c r="B180" s="28" t="s">
        <v>580</v>
      </c>
      <c r="C180" s="29" t="s">
        <v>1894</v>
      </c>
      <c r="D180" s="30">
        <v>27</v>
      </c>
      <c r="E180" s="31"/>
    </row>
    <row r="181" s="4" customFormat="1" ht="24.95" customHeight="1" spans="1:5">
      <c r="A181" s="28" t="s">
        <v>916</v>
      </c>
      <c r="B181" s="28" t="s">
        <v>580</v>
      </c>
      <c r="C181" s="29" t="s">
        <v>1966</v>
      </c>
      <c r="D181" s="30">
        <v>18</v>
      </c>
      <c r="E181" s="31"/>
    </row>
    <row r="182" s="4" customFormat="1" ht="24.95" customHeight="1" spans="1:5">
      <c r="A182" s="28" t="s">
        <v>916</v>
      </c>
      <c r="B182" s="28" t="s">
        <v>580</v>
      </c>
      <c r="C182" s="29" t="s">
        <v>1967</v>
      </c>
      <c r="D182" s="30">
        <v>8</v>
      </c>
      <c r="E182" s="31"/>
    </row>
    <row r="183" s="4" customFormat="1" ht="24.95" customHeight="1" spans="1:5">
      <c r="A183" s="28" t="s">
        <v>916</v>
      </c>
      <c r="B183" s="28" t="s">
        <v>580</v>
      </c>
      <c r="C183" s="29" t="s">
        <v>1968</v>
      </c>
      <c r="D183" s="30">
        <v>7</v>
      </c>
      <c r="E183" s="31"/>
    </row>
    <row r="184" s="4" customFormat="1" ht="24.95" customHeight="1" spans="1:5">
      <c r="A184" s="28" t="s">
        <v>579</v>
      </c>
      <c r="B184" s="28" t="s">
        <v>580</v>
      </c>
      <c r="C184" s="29" t="s">
        <v>1896</v>
      </c>
      <c r="D184" s="30">
        <v>6</v>
      </c>
      <c r="E184" s="31"/>
    </row>
    <row r="185" s="4" customFormat="1" ht="24.95" customHeight="1" spans="1:5">
      <c r="A185" s="28" t="s">
        <v>1472</v>
      </c>
      <c r="B185" s="28" t="s">
        <v>580</v>
      </c>
      <c r="C185" s="29" t="s">
        <v>1969</v>
      </c>
      <c r="D185" s="30">
        <v>4</v>
      </c>
      <c r="E185" s="31"/>
    </row>
    <row r="186" s="4" customFormat="1" ht="24.95" customHeight="1" spans="1:5">
      <c r="A186" s="28" t="s">
        <v>916</v>
      </c>
      <c r="B186" s="28" t="s">
        <v>580</v>
      </c>
      <c r="C186" s="29" t="s">
        <v>1970</v>
      </c>
      <c r="D186" s="30">
        <v>4.58</v>
      </c>
      <c r="E186" s="31"/>
    </row>
    <row r="187" s="4" customFormat="1" ht="24.95" customHeight="1" spans="1:5">
      <c r="A187" s="28" t="s">
        <v>579</v>
      </c>
      <c r="B187" s="28" t="s">
        <v>580</v>
      </c>
      <c r="C187" s="29" t="s">
        <v>1971</v>
      </c>
      <c r="D187" s="30">
        <v>4</v>
      </c>
      <c r="E187" s="31"/>
    </row>
    <row r="188" s="4" customFormat="1" ht="24.95" customHeight="1" spans="1:5">
      <c r="A188" s="28" t="s">
        <v>916</v>
      </c>
      <c r="B188" s="28" t="s">
        <v>580</v>
      </c>
      <c r="C188" s="29" t="s">
        <v>1972</v>
      </c>
      <c r="D188" s="30">
        <v>3</v>
      </c>
      <c r="E188" s="31"/>
    </row>
    <row r="189" s="4" customFormat="1" ht="24.95" customHeight="1" spans="1:5">
      <c r="A189" s="28" t="s">
        <v>686</v>
      </c>
      <c r="B189" s="28" t="s">
        <v>580</v>
      </c>
      <c r="C189" s="29" t="s">
        <v>1973</v>
      </c>
      <c r="D189" s="30">
        <v>2</v>
      </c>
      <c r="E189" s="31"/>
    </row>
    <row r="190" s="4" customFormat="1" ht="24.95" customHeight="1" spans="1:5">
      <c r="A190" s="28" t="s">
        <v>686</v>
      </c>
      <c r="B190" s="28" t="s">
        <v>580</v>
      </c>
      <c r="C190" s="29" t="s">
        <v>1974</v>
      </c>
      <c r="D190" s="30">
        <v>2</v>
      </c>
      <c r="E190" s="31"/>
    </row>
    <row r="191" s="4" customFormat="1" ht="24.95" customHeight="1" spans="1:5">
      <c r="A191" s="28" t="s">
        <v>686</v>
      </c>
      <c r="B191" s="28" t="s">
        <v>580</v>
      </c>
      <c r="C191" s="29" t="s">
        <v>1975</v>
      </c>
      <c r="D191" s="30">
        <v>2</v>
      </c>
      <c r="E191" s="31"/>
    </row>
    <row r="192" s="4" customFormat="1" ht="24.95" customHeight="1" spans="1:5">
      <c r="A192" s="28" t="s">
        <v>916</v>
      </c>
      <c r="B192" s="28" t="s">
        <v>580</v>
      </c>
      <c r="C192" s="29" t="s">
        <v>1904</v>
      </c>
      <c r="D192" s="30">
        <v>2</v>
      </c>
      <c r="E192" s="31"/>
    </row>
    <row r="193" s="4" customFormat="1" ht="24.95" customHeight="1" spans="1:5">
      <c r="A193" s="28" t="s">
        <v>957</v>
      </c>
      <c r="B193" s="28" t="s">
        <v>580</v>
      </c>
      <c r="C193" s="29" t="s">
        <v>1976</v>
      </c>
      <c r="D193" s="30">
        <v>1</v>
      </c>
      <c r="E193" s="31"/>
    </row>
    <row r="194" s="4" customFormat="1" ht="24.95" customHeight="1" spans="1:5">
      <c r="A194" s="28" t="s">
        <v>1472</v>
      </c>
      <c r="B194" s="28" t="s">
        <v>580</v>
      </c>
      <c r="C194" s="29" t="s">
        <v>1977</v>
      </c>
      <c r="D194" s="30">
        <v>200</v>
      </c>
      <c r="E194" s="31"/>
    </row>
    <row r="195" s="4" customFormat="1" ht="24.95" customHeight="1" spans="1:5">
      <c r="A195" s="28" t="s">
        <v>713</v>
      </c>
      <c r="B195" s="28" t="s">
        <v>580</v>
      </c>
      <c r="C195" s="29" t="s">
        <v>1978</v>
      </c>
      <c r="D195" s="30">
        <v>46.72</v>
      </c>
      <c r="E195" s="31"/>
    </row>
    <row r="196" s="4" customFormat="1" ht="24.95" customHeight="1" spans="1:5">
      <c r="A196" s="28" t="s">
        <v>713</v>
      </c>
      <c r="B196" s="28" t="s">
        <v>580</v>
      </c>
      <c r="C196" s="29" t="s">
        <v>1979</v>
      </c>
      <c r="D196" s="30">
        <v>50</v>
      </c>
      <c r="E196" s="31"/>
    </row>
    <row r="197" s="4" customFormat="1" ht="24.95" customHeight="1" spans="1:5">
      <c r="A197" s="28" t="s">
        <v>686</v>
      </c>
      <c r="B197" s="28" t="s">
        <v>580</v>
      </c>
      <c r="C197" s="29" t="s">
        <v>1980</v>
      </c>
      <c r="D197" s="30">
        <v>28</v>
      </c>
      <c r="E197" s="31"/>
    </row>
    <row r="198" s="4" customFormat="1" ht="24.95" customHeight="1" spans="1:5">
      <c r="A198" s="28" t="s">
        <v>916</v>
      </c>
      <c r="B198" s="28" t="s">
        <v>580</v>
      </c>
      <c r="C198" s="29" t="s">
        <v>1981</v>
      </c>
      <c r="D198" s="30">
        <v>13.5</v>
      </c>
      <c r="E198" s="31"/>
    </row>
    <row r="199" s="4" customFormat="1" ht="24.95" customHeight="1" spans="1:5">
      <c r="A199" s="28" t="s">
        <v>916</v>
      </c>
      <c r="B199" s="28" t="s">
        <v>580</v>
      </c>
      <c r="C199" s="29" t="s">
        <v>1982</v>
      </c>
      <c r="D199" s="30">
        <v>9.3</v>
      </c>
      <c r="E199" s="31"/>
    </row>
    <row r="200" s="4" customFormat="1" ht="24.95" customHeight="1" spans="1:5">
      <c r="A200" s="28" t="s">
        <v>579</v>
      </c>
      <c r="B200" s="28" t="s">
        <v>580</v>
      </c>
      <c r="C200" s="29" t="s">
        <v>1983</v>
      </c>
      <c r="D200" s="30">
        <v>4.59</v>
      </c>
      <c r="E200" s="31"/>
    </row>
    <row r="201" s="4" customFormat="1" ht="24.95" customHeight="1" spans="1:5">
      <c r="A201" s="36" t="s">
        <v>916</v>
      </c>
      <c r="B201" s="36" t="s">
        <v>580</v>
      </c>
      <c r="C201" s="37" t="s">
        <v>1984</v>
      </c>
      <c r="D201" s="38">
        <v>3.15</v>
      </c>
      <c r="E201" s="39"/>
    </row>
    <row r="202" s="4" customFormat="1" ht="24.95" customHeight="1" spans="1:5">
      <c r="A202" s="31" t="s">
        <v>916</v>
      </c>
      <c r="B202" s="31" t="s">
        <v>580</v>
      </c>
      <c r="C202" s="31" t="s">
        <v>1985</v>
      </c>
      <c r="D202" s="30">
        <v>2.86</v>
      </c>
      <c r="E202" s="31"/>
    </row>
    <row r="203" s="4" customFormat="1" ht="24.95" customHeight="1" spans="1:5">
      <c r="A203" s="31" t="s">
        <v>686</v>
      </c>
      <c r="B203" s="31" t="s">
        <v>580</v>
      </c>
      <c r="C203" s="31" t="s">
        <v>1986</v>
      </c>
      <c r="D203" s="30">
        <v>1.5</v>
      </c>
      <c r="E203" s="31"/>
    </row>
    <row r="204" s="4" customFormat="1" ht="24.95" customHeight="1" spans="1:5">
      <c r="A204" s="31" t="s">
        <v>916</v>
      </c>
      <c r="B204" s="31" t="s">
        <v>580</v>
      </c>
      <c r="C204" s="31" t="s">
        <v>1987</v>
      </c>
      <c r="D204" s="30">
        <v>1.21</v>
      </c>
      <c r="E204" s="31"/>
    </row>
    <row r="205" s="4" customFormat="1" ht="24.95" customHeight="1" spans="1:5">
      <c r="A205" s="31" t="s">
        <v>692</v>
      </c>
      <c r="B205" s="31" t="s">
        <v>580</v>
      </c>
      <c r="C205" s="31" t="s">
        <v>1988</v>
      </c>
      <c r="D205" s="30">
        <v>0.15</v>
      </c>
      <c r="E205" s="31"/>
    </row>
    <row r="206" s="4" customFormat="1" ht="24.95" customHeight="1" spans="1:5">
      <c r="A206" s="31" t="s">
        <v>916</v>
      </c>
      <c r="B206" s="31" t="s">
        <v>580</v>
      </c>
      <c r="C206" s="31" t="s">
        <v>1989</v>
      </c>
      <c r="D206" s="30">
        <v>0.03</v>
      </c>
      <c r="E206" s="31"/>
    </row>
    <row r="207" s="4" customFormat="1" ht="27" customHeight="1" spans="1:5">
      <c r="A207" s="31" t="s">
        <v>1920</v>
      </c>
      <c r="B207" s="31" t="s">
        <v>674</v>
      </c>
      <c r="C207" s="31" t="s">
        <v>1990</v>
      </c>
      <c r="D207" s="30">
        <v>11</v>
      </c>
      <c r="E207" s="31"/>
    </row>
    <row r="208" s="4" customFormat="1" ht="27" customHeight="1" spans="1:5">
      <c r="A208" s="31" t="s">
        <v>1991</v>
      </c>
      <c r="B208" s="31" t="s">
        <v>674</v>
      </c>
      <c r="C208" s="31" t="s">
        <v>1992</v>
      </c>
      <c r="D208" s="30">
        <v>0.270222</v>
      </c>
      <c r="E208" s="31"/>
    </row>
    <row r="209" s="4" customFormat="1" ht="24.95" customHeight="1" spans="1:5">
      <c r="A209" s="31" t="s">
        <v>1993</v>
      </c>
      <c r="B209" s="31"/>
      <c r="C209" s="31" t="s">
        <v>1994</v>
      </c>
      <c r="D209" s="30">
        <v>1041.97</v>
      </c>
      <c r="E209" s="31"/>
    </row>
    <row r="210" ht="27" customHeight="1" spans="1:5">
      <c r="A210" s="18" t="s">
        <v>1995</v>
      </c>
      <c r="B210" s="18"/>
      <c r="C210" s="40"/>
      <c r="D210" s="17">
        <f>SUM(D211:D214)</f>
        <v>11057.87</v>
      </c>
      <c r="E210" s="41"/>
    </row>
    <row r="211" ht="27" customHeight="1" spans="1:5">
      <c r="A211" s="31" t="s">
        <v>646</v>
      </c>
      <c r="B211" s="31"/>
      <c r="C211" s="31" t="s">
        <v>1996</v>
      </c>
      <c r="D211" s="30">
        <v>8902</v>
      </c>
      <c r="E211" s="42"/>
    </row>
    <row r="212" ht="27" customHeight="1" spans="1:5">
      <c r="A212" s="31" t="s">
        <v>900</v>
      </c>
      <c r="B212" s="31"/>
      <c r="C212" s="31" t="s">
        <v>1997</v>
      </c>
      <c r="D212" s="30">
        <v>1700</v>
      </c>
      <c r="E212" s="43"/>
    </row>
    <row r="213" ht="27" customHeight="1" spans="1:5">
      <c r="A213" s="31" t="s">
        <v>900</v>
      </c>
      <c r="B213" s="31"/>
      <c r="C213" s="31" t="s">
        <v>1998</v>
      </c>
      <c r="D213" s="30">
        <f>391.37+15</f>
        <v>406.37</v>
      </c>
      <c r="E213" s="43"/>
    </row>
    <row r="214" ht="27" customHeight="1" spans="1:5">
      <c r="A214" s="24" t="s">
        <v>820</v>
      </c>
      <c r="B214" s="25"/>
      <c r="C214" s="25" t="s">
        <v>1999</v>
      </c>
      <c r="D214" s="30">
        <v>49.5</v>
      </c>
      <c r="E214" s="43"/>
    </row>
  </sheetData>
  <autoFilter xmlns:etc="http://www.wps.cn/officeDocument/2017/etCustomData" ref="A4:D214" etc:filterBottomFollowUsedRange="0">
    <extLst/>
  </autoFilter>
  <mergeCells count="3">
    <mergeCell ref="A2:E2"/>
    <mergeCell ref="A5:C5"/>
    <mergeCell ref="A210:C210"/>
  </mergeCells>
  <printOptions horizontalCentered="1"/>
  <pageMargins left="0.393055555555556" right="0.393055555555556" top="0.393055555555556" bottom="0.393055555555556" header="0.196527777777778" footer="0.196527777777778"/>
  <pageSetup paperSize="9" fitToHeight="0" orientation="landscape" horizontalDpi="600"/>
  <headerFooter alignWithMargins="0">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94" master="" otherUserPermission="visible"/>
  <rangeList sheetStid="80" master="" otherUserPermission="visible"/>
  <rangeList sheetStid="86" master="" otherUserPermission="visible"/>
  <rangeList sheetStid="82" master="" otherUserPermission="visible">
    <arrUserId title="区域2_8" rangeCreator="" othersAccessPermission="edit"/>
  </rangeList>
  <rangeList sheetStid="78" master="" otherUserPermission="visible"/>
  <rangeList sheetStid="87" master="" otherUserPermission="visible"/>
  <rangeList sheetStid="83" master="" otherUserPermission="visible"/>
  <rangeList sheetStid="85" master="" otherUserPermission="visible"/>
  <rangeList sheetStid="84" master="" otherUserPermission="visible"/>
  <rangeList sheetStid="92" master="" otherUserPermission="visible"/>
  <rangeList sheetStid="93" master="" otherUserPermission="visible"/>
  <rangeList sheetStid="89" master="" otherUserPermission="visible"/>
  <rangeList sheetStid="90" master="" otherUserPermission="visible"/>
  <rangeList sheetStid="81" master="" otherUserPermission="visible"/>
  <rangeList sheetStid="79"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封面</vt:lpstr>
      <vt:lpstr>（附表1）公共财政预算收入</vt:lpstr>
      <vt:lpstr>（附表2）公共财政预算支出计划调整表</vt:lpstr>
      <vt:lpstr>（附表3）一般公共预算支出项目调整</vt:lpstr>
      <vt:lpstr>（附表4）财力性补助表</vt:lpstr>
      <vt:lpstr>（附表5）2021基金收入科目</vt:lpstr>
      <vt:lpstr>（附表6）政府性基金预算收入预算调整情况表</vt:lpstr>
      <vt:lpstr>（附表7）基金支出科目调整</vt:lpstr>
      <vt:lpstr>（附表8）基金预算项目支出调整</vt:lpstr>
      <vt:lpstr>（附表9）国有资本经营收入表</vt:lpstr>
      <vt:lpstr>（附表10）国有资本经营支出表</vt:lpstr>
      <vt:lpstr>（附表11）社会保险基金收入表</vt:lpstr>
      <vt:lpstr>（附表12）社会保险基金支出表</vt:lpstr>
      <vt:lpstr>（附表13）新增债券资金分配表</vt:lpstr>
      <vt:lpstr>（附表14）收回存量资金及安排表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dc:creator>
  <cp:lastModifiedBy>大云朵</cp:lastModifiedBy>
  <cp:revision>1</cp:revision>
  <dcterms:created xsi:type="dcterms:W3CDTF">1996-12-17T01:32:00Z</dcterms:created>
  <cp:lastPrinted>2021-09-15T00:35:00Z</cp:lastPrinted>
  <dcterms:modified xsi:type="dcterms:W3CDTF">2024-09-30T12:34:33Z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ubyTemplateID">
    <vt:lpwstr>14</vt:lpwstr>
  </property>
  <property fmtid="{D5CDD505-2E9C-101B-9397-08002B2CF9AE}" pid="4" name="ICV">
    <vt:lpwstr>C88BB34DDC0443838362D4CED6A359B0</vt:lpwstr>
  </property>
</Properties>
</file>